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345" windowWidth="12240" windowHeight="9000"/>
  </bookViews>
  <sheets>
    <sheet name="Resultat" sheetId="8" r:id="rId1"/>
    <sheet name="Balanse-Eiendeler" sheetId="6" r:id="rId2"/>
    <sheet name="Balanse-Egenkapital og gjeld" sheetId="5" r:id="rId3"/>
    <sheet name="Tidsserier" sheetId="4" r:id="rId4"/>
    <sheet name="Tidsserier-meglerforetak" sheetId="9" r:id="rId5"/>
    <sheet name="Premie-tidsserier" sheetId="2" r:id="rId6"/>
    <sheet name="Premie-tidsserier-meglerforetak" sheetId="3" r:id="rId7"/>
    <sheet name="Antall foretak og f.formidlere" sheetId="1" r:id="rId8"/>
  </sheets>
  <calcPr calcId="162913"/>
</workbook>
</file>

<file path=xl/calcChain.xml><?xml version="1.0" encoding="utf-8"?>
<calcChain xmlns="http://schemas.openxmlformats.org/spreadsheetml/2006/main">
  <c r="N12" i="2" l="1"/>
  <c r="N11" i="2"/>
  <c r="B8" i="1" l="1"/>
  <c r="B16" i="1"/>
  <c r="B13" i="1"/>
  <c r="M13" i="2"/>
  <c r="N13" i="2"/>
  <c r="B13" i="2"/>
  <c r="B11" i="3"/>
  <c r="D11" i="3" l="1"/>
  <c r="C11" i="3"/>
  <c r="C13" i="2"/>
  <c r="C16" i="1" l="1"/>
  <c r="D9" i="1"/>
  <c r="C8" i="1"/>
  <c r="O13" i="2" l="1"/>
  <c r="D13" i="1"/>
  <c r="D16" i="1" s="1"/>
  <c r="D8" i="1"/>
  <c r="Q19" i="2" l="1"/>
  <c r="Q20" i="2"/>
  <c r="P12" i="2"/>
  <c r="P10" i="2"/>
  <c r="P9" i="2"/>
  <c r="F19" i="2"/>
  <c r="E19" i="2"/>
  <c r="E12" i="2"/>
  <c r="E13" i="2" s="1"/>
  <c r="E10" i="3"/>
  <c r="E9" i="3"/>
  <c r="E8" i="3"/>
  <c r="F10" i="3"/>
  <c r="F9" i="3"/>
  <c r="F8" i="3"/>
  <c r="G11" i="3"/>
  <c r="P13" i="2" l="1"/>
  <c r="E11" i="3"/>
  <c r="F11" i="3"/>
  <c r="E8" i="1"/>
  <c r="E13" i="1"/>
  <c r="E16" i="1" s="1"/>
  <c r="F16" i="1" l="1"/>
  <c r="F8" i="1"/>
  <c r="Q12" i="2"/>
  <c r="Q11" i="2"/>
  <c r="Q10" i="2"/>
  <c r="F20" i="2"/>
  <c r="R20" i="2"/>
  <c r="Q9" i="2"/>
  <c r="F12" i="2"/>
  <c r="Q13" i="2" l="1"/>
  <c r="F13" i="2"/>
  <c r="R9" i="2" l="1"/>
  <c r="R13" i="2" s="1"/>
  <c r="G13" i="1" l="1"/>
  <c r="G16" i="1" s="1"/>
  <c r="G5" i="1" l="1"/>
  <c r="G6" i="1"/>
  <c r="G8" i="1" l="1"/>
</calcChain>
</file>

<file path=xl/sharedStrings.xml><?xml version="1.0" encoding="utf-8"?>
<sst xmlns="http://schemas.openxmlformats.org/spreadsheetml/2006/main" count="289" uniqueCount="187">
  <si>
    <t xml:space="preserve">Antall </t>
  </si>
  <si>
    <t>Forsikringsmeglerforetak</t>
  </si>
  <si>
    <t>Gjenforsikringsmeglerforetak</t>
  </si>
  <si>
    <t>Agentforetak</t>
  </si>
  <si>
    <t>Antall konsesjoner (tillatelser)</t>
  </si>
  <si>
    <t>Forsikringsformidlingsforetak med en eller flere konsesjoner</t>
  </si>
  <si>
    <t>Antall ansatte forsikringsformidlere i:</t>
  </si>
  <si>
    <t>Sum</t>
  </si>
  <si>
    <t>NB fom 2008 er antall forsikringsformidlere i meglerforetakene som også driver gjenforsikringsformidling, ført under forsikringsmeglerforetak.</t>
  </si>
  <si>
    <t>Forsikringsformidling - antall foretak og antall ansatte formidlere</t>
  </si>
  <si>
    <t xml:space="preserve">pr 31.12                                    </t>
  </si>
  <si>
    <t xml:space="preserve">Premietall for forsikringsformidlingsforetak </t>
  </si>
  <si>
    <t>pr 31.12                                      i 1 000 kr</t>
  </si>
  <si>
    <t>Formidlet bransjefordelt premiebeløp</t>
  </si>
  <si>
    <t>Via megler eller gjenforsikringsmegler</t>
  </si>
  <si>
    <t>Via agent</t>
  </si>
  <si>
    <t>Bransje</t>
  </si>
  <si>
    <t>Sjø, luft og energi</t>
  </si>
  <si>
    <t>Landbasert skade</t>
  </si>
  <si>
    <t>Liv og pensjon</t>
  </si>
  <si>
    <t>Gjenforsikring</t>
  </si>
  <si>
    <t>Formidlet via annen formidler</t>
  </si>
  <si>
    <t>Formidlet til annen formidlers forsikringsselskap* :</t>
  </si>
  <si>
    <t>Formidlet fra annen formidler til forsikringsselskap:</t>
  </si>
  <si>
    <t>megler/gjenf.megler</t>
  </si>
  <si>
    <t>agent</t>
  </si>
  <si>
    <t>Dette er beløp som kan være telt to ganger som følge av rapportering også fra mellomleddene.</t>
  </si>
  <si>
    <t>* Med "annen formidlers forsikringsselskap" menes der hvor en annen formidler har plassert forretningen i et forsikringsselskap.</t>
  </si>
  <si>
    <t>Bransjefordelt premiebeløp</t>
  </si>
  <si>
    <t xml:space="preserve">Sum </t>
  </si>
  <si>
    <t>Premietall for forsikringsmeglerforetak</t>
  </si>
  <si>
    <t>Totalsum</t>
  </si>
  <si>
    <t>Delsum forsikrings-meglingsforetak</t>
  </si>
  <si>
    <t>Delsum agentforetak</t>
  </si>
  <si>
    <t>2.1</t>
  </si>
  <si>
    <t>Driftsinntekt</t>
  </si>
  <si>
    <t>2.1.1</t>
  </si>
  <si>
    <t>Inntekt for forsikringsformidlingsvirksomhet fra forsikringsselskaper/agenter</t>
  </si>
  <si>
    <t>2.1.2</t>
  </si>
  <si>
    <t>Inntekt for forsikringsformidlingsvirksomhet fra kunder</t>
  </si>
  <si>
    <t>2.1.3</t>
  </si>
  <si>
    <t>Annen inntekt fra forsikringsselskaper/agenter</t>
  </si>
  <si>
    <t>2.1.4</t>
  </si>
  <si>
    <t>Annen inntekt fra kunder</t>
  </si>
  <si>
    <t>2.1.5</t>
  </si>
  <si>
    <t>Agentforetakets forsikringsformidlingsinntekt som ikke er tilsynsavgiftspliktig</t>
  </si>
  <si>
    <t>2.2</t>
  </si>
  <si>
    <t>Driftskostnad</t>
  </si>
  <si>
    <t>2.2.1</t>
  </si>
  <si>
    <t>Lønnskostnad</t>
  </si>
  <si>
    <t>2.2.2</t>
  </si>
  <si>
    <t>Avskrivning</t>
  </si>
  <si>
    <t>2.2.3</t>
  </si>
  <si>
    <t>Annen driftskostnad</t>
  </si>
  <si>
    <t>2.3</t>
  </si>
  <si>
    <t>Driftsresultat</t>
  </si>
  <si>
    <t>2.4</t>
  </si>
  <si>
    <t>Netto finansinntekt/-kostnad</t>
  </si>
  <si>
    <t>2.4.1</t>
  </si>
  <si>
    <t>Rente-/finansinntekt</t>
  </si>
  <si>
    <t>2.4.2</t>
  </si>
  <si>
    <t>Rente-/finanskostnad</t>
  </si>
  <si>
    <t>2.5</t>
  </si>
  <si>
    <t>Ordinært resultat før skattekostnad</t>
  </si>
  <si>
    <t>2.6</t>
  </si>
  <si>
    <t>Skattekostnad på ordinært resultat</t>
  </si>
  <si>
    <t>2.7</t>
  </si>
  <si>
    <t>Ordinært resultat</t>
  </si>
  <si>
    <t>2.11</t>
  </si>
  <si>
    <t>Årsresultat</t>
  </si>
  <si>
    <t>2.12</t>
  </si>
  <si>
    <t>Foreslått/forventet avsatt til utbytte</t>
  </si>
  <si>
    <t>2.13</t>
  </si>
  <si>
    <t>Foreslått/forventet konsernbidrag</t>
  </si>
  <si>
    <t>Under "Delsum forsikringsmeglingsforetak" ligger også tall fra foretak med tillatelse til å drive gjenforsikringsmegling.</t>
  </si>
  <si>
    <t>3.</t>
  </si>
  <si>
    <t>EIENDELER</t>
  </si>
  <si>
    <t>3.1</t>
  </si>
  <si>
    <t>Anleggsmidler</t>
  </si>
  <si>
    <t>3.1.1</t>
  </si>
  <si>
    <t>Immaterielle eiendeler</t>
  </si>
  <si>
    <t>3.1.1.1</t>
  </si>
  <si>
    <t>Utsatt skattefordel</t>
  </si>
  <si>
    <t>3.1.1.2</t>
  </si>
  <si>
    <t>Goodwill</t>
  </si>
  <si>
    <t>3.1.1.3</t>
  </si>
  <si>
    <t>Øvrige immaterielle eiendeler</t>
  </si>
  <si>
    <t>3.1.2</t>
  </si>
  <si>
    <t>Varige driftsmidler</t>
  </si>
  <si>
    <t>3.1.2.1</t>
  </si>
  <si>
    <t>Tomter, bygninger og annen fast eiendom</t>
  </si>
  <si>
    <t>3.1.2.2</t>
  </si>
  <si>
    <t>Driftsløsøre, inventar, verktøy, kontormaskiner o.l.</t>
  </si>
  <si>
    <t>3.1.2.3</t>
  </si>
  <si>
    <t>Øvrige varige driftsmidler</t>
  </si>
  <si>
    <t>3.1.3</t>
  </si>
  <si>
    <t>Finansielle anleggmidler</t>
  </si>
  <si>
    <t>3.1.3.1</t>
  </si>
  <si>
    <t>Investeringer i foretak i samme konsern</t>
  </si>
  <si>
    <t>3.1.3.2</t>
  </si>
  <si>
    <t>Lån til foretak i samme konsern</t>
  </si>
  <si>
    <t>3.1.3.3</t>
  </si>
  <si>
    <t>Øvrige finansielle anleggsmidler</t>
  </si>
  <si>
    <t>3.2</t>
  </si>
  <si>
    <t>Omløpsmidler</t>
  </si>
  <si>
    <t>3.2.1</t>
  </si>
  <si>
    <t>Fordringer</t>
  </si>
  <si>
    <t>3.2.1.1</t>
  </si>
  <si>
    <t>Kundefordringer</t>
  </si>
  <si>
    <t>3.2.1.2</t>
  </si>
  <si>
    <t>Fordringer på foretak i samme konsern</t>
  </si>
  <si>
    <t>3.2.1.3</t>
  </si>
  <si>
    <t>Mellomværende med klient</t>
  </si>
  <si>
    <t>3.2.1.4</t>
  </si>
  <si>
    <t>Øvrige fordringer</t>
  </si>
  <si>
    <t>3.2.2</t>
  </si>
  <si>
    <t>Investeringer</t>
  </si>
  <si>
    <t>3.2.2.1</t>
  </si>
  <si>
    <t>Markedsbaserte aksjer og obligasjoner</t>
  </si>
  <si>
    <t>3.2.2.2</t>
  </si>
  <si>
    <t>Andre markedsbaserte finansielle instrumenter</t>
  </si>
  <si>
    <t>3.2.2.3</t>
  </si>
  <si>
    <t>Andre finansielle instrumenter</t>
  </si>
  <si>
    <t>3.2.3</t>
  </si>
  <si>
    <t>Bankinnskudd, kontanter o.l.</t>
  </si>
  <si>
    <t>3.2.3.1</t>
  </si>
  <si>
    <t>Skattetrekkskonto</t>
  </si>
  <si>
    <t>3.2.3.2</t>
  </si>
  <si>
    <t>Øvrige bankinnskudd, kontanter og lignende</t>
  </si>
  <si>
    <t>Regnskapstall for forsikringsformidlingsforetak</t>
  </si>
  <si>
    <t>4.</t>
  </si>
  <si>
    <t>EGENKAPITAL OG GJELD</t>
  </si>
  <si>
    <t>4.1</t>
  </si>
  <si>
    <t>Egenkapital</t>
  </si>
  <si>
    <t>4.1.1</t>
  </si>
  <si>
    <t>Innskutt egenkapital</t>
  </si>
  <si>
    <t>4.1.1.1</t>
  </si>
  <si>
    <t>Selskapskapital</t>
  </si>
  <si>
    <t>4.1.1.2</t>
  </si>
  <si>
    <t>Overkursfond</t>
  </si>
  <si>
    <t>4.1.1.3</t>
  </si>
  <si>
    <t>Annen innskutt egenkapital</t>
  </si>
  <si>
    <t>4.1.2</t>
  </si>
  <si>
    <t>Opptjent egenkapital</t>
  </si>
  <si>
    <t>4.2</t>
  </si>
  <si>
    <t>Gjeld</t>
  </si>
  <si>
    <t>4.2.1</t>
  </si>
  <si>
    <t>Avsetning for forpliktelser</t>
  </si>
  <si>
    <t>4.2.1.1</t>
  </si>
  <si>
    <t>Utsatt skatt</t>
  </si>
  <si>
    <t>4.2.1.2</t>
  </si>
  <si>
    <t>Øvrige avsetninger for forpliktelser</t>
  </si>
  <si>
    <t>4.2.2</t>
  </si>
  <si>
    <t>Annen langsiktig gjeld</t>
  </si>
  <si>
    <t>4.2.2.1</t>
  </si>
  <si>
    <t>Ansvarlig lånekapital</t>
  </si>
  <si>
    <t>4.2.2.2</t>
  </si>
  <si>
    <t>Gjeld til selskap i samme konsern</t>
  </si>
  <si>
    <t>4.2.2.3</t>
  </si>
  <si>
    <t>Øvrig langsiktig gjeld</t>
  </si>
  <si>
    <t>4.2.3</t>
  </si>
  <si>
    <t>Kortsiktig gjeld</t>
  </si>
  <si>
    <t>4.2.3.1</t>
  </si>
  <si>
    <t>Kassekredittgjeld</t>
  </si>
  <si>
    <t>4.2.3.2</t>
  </si>
  <si>
    <t>4.2.3.3</t>
  </si>
  <si>
    <t>4.2.3.4</t>
  </si>
  <si>
    <t>Leverandørgjeld</t>
  </si>
  <si>
    <t>4.2.3.5</t>
  </si>
  <si>
    <t>Betalbar skatt</t>
  </si>
  <si>
    <t>4.2.3.6</t>
  </si>
  <si>
    <t>Skyldig skattetrekk</t>
  </si>
  <si>
    <t>4.2.3.7</t>
  </si>
  <si>
    <t>Skyldig arbeidsgiveravgift</t>
  </si>
  <si>
    <t>4.2.3.8</t>
  </si>
  <si>
    <t>Øvrig kortsiktig gjeld</t>
  </si>
  <si>
    <t xml:space="preserve">Regnskapstall for forsikringsformidlingsforetak </t>
  </si>
  <si>
    <t xml:space="preserve">            -  </t>
  </si>
  <si>
    <t xml:space="preserve">          -  </t>
  </si>
  <si>
    <t>Fra og med 2006 er gjenforsikringsmeglingsforetak og agenter for utenlandske foretak inkludert i tallmaterialet.</t>
  </si>
  <si>
    <t>Fra og med 2009 er inntektsbegrepene "honorar" og "provisjon" slått sammen til "Inntekt".</t>
  </si>
  <si>
    <t xml:space="preserve">Regnskapstall for forsikringsmeglerforetak </t>
  </si>
  <si>
    <t>pr 31.12                                      i  kr</t>
  </si>
  <si>
    <t>Før 2012 var rapporterte tall i 1000 kr. Lagt til tre nuller slik at alle år i tabellen blir oppgitt i kr.</t>
  </si>
  <si>
    <t>Vedlegg til Finanstilsynets pressemelding</t>
  </si>
  <si>
    <t>pr 31.12.2018                                    i kr</t>
  </si>
  <si>
    <t>pr 31.12.2018                                      i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</si>
</sst>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/>
    <xf numFmtId="0" fontId="21" fillId="0" borderId="0" xfId="0" applyFont="1"/>
    <xf numFmtId="0" fontId="1" fillId="0" borderId="0" xfId="0" applyFont="1"/>
    <xf numFmtId="0" fontId="21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1" fillId="0" borderId="0" xfId="0" applyFont="1"/>
    <xf numFmtId="0" fontId="0" fillId="0" borderId="0" xfId="0"/>
    <xf numFmtId="0" fontId="1" fillId="0" borderId="0" xfId="0" applyFont="1"/>
    <xf numFmtId="0" fontId="1" fillId="0" borderId="0" xfId="0" applyFont="1"/>
    <xf numFmtId="0" fontId="22" fillId="0" borderId="0" xfId="0" applyFont="1"/>
    <xf numFmtId="1" fontId="21" fillId="0" borderId="0" xfId="1" applyNumberFormat="1" applyFont="1"/>
    <xf numFmtId="0" fontId="1" fillId="0" borderId="0" xfId="0" applyFont="1"/>
    <xf numFmtId="0" fontId="21" fillId="0" borderId="0" xfId="0" applyFont="1"/>
    <xf numFmtId="0" fontId="1" fillId="0" borderId="0" xfId="0" applyFont="1"/>
    <xf numFmtId="0" fontId="22" fillId="0" borderId="0" xfId="0" applyFont="1"/>
    <xf numFmtId="0" fontId="0" fillId="0" borderId="0" xfId="0"/>
    <xf numFmtId="0" fontId="21" fillId="0" borderId="0" xfId="0" applyFont="1"/>
    <xf numFmtId="0" fontId="21" fillId="0" borderId="0" xfId="0" applyFont="1" applyAlignment="1">
      <alignment wrapText="1"/>
    </xf>
    <xf numFmtId="0" fontId="22" fillId="0" borderId="0" xfId="0" applyFont="1"/>
    <xf numFmtId="0" fontId="0" fillId="0" borderId="0" xfId="0"/>
    <xf numFmtId="166" fontId="1" fillId="0" borderId="0" xfId="1" applyNumberFormat="1" applyFont="1"/>
    <xf numFmtId="0" fontId="21" fillId="0" borderId="0" xfId="0" applyFont="1"/>
    <xf numFmtId="0" fontId="21" fillId="0" borderId="0" xfId="0" applyFont="1" applyAlignment="1">
      <alignment wrapText="1"/>
    </xf>
    <xf numFmtId="0" fontId="22" fillId="0" borderId="0" xfId="0" applyFont="1"/>
    <xf numFmtId="0" fontId="0" fillId="0" borderId="0" xfId="0"/>
    <xf numFmtId="3" fontId="1" fillId="0" borderId="0" xfId="0" applyNumberFormat="1" applyFont="1"/>
    <xf numFmtId="0" fontId="20" fillId="0" borderId="0" xfId="48" applyFont="1"/>
    <xf numFmtId="0" fontId="21" fillId="0" borderId="0" xfId="0" applyFont="1"/>
    <xf numFmtId="0" fontId="21" fillId="0" borderId="0" xfId="0" applyFont="1" applyAlignment="1">
      <alignment wrapText="1"/>
    </xf>
    <xf numFmtId="0" fontId="22" fillId="0" borderId="0" xfId="0" applyFont="1"/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9" fillId="0" borderId="0" xfId="43"/>
    <xf numFmtId="166" fontId="1" fillId="0" borderId="0" xfId="1" applyNumberFormat="1" applyFont="1"/>
    <xf numFmtId="166" fontId="1" fillId="0" borderId="0" xfId="0" applyNumberFormat="1" applyFont="1"/>
    <xf numFmtId="0" fontId="21" fillId="0" borderId="0" xfId="0" applyFont="1"/>
    <xf numFmtId="0" fontId="22" fillId="0" borderId="0" xfId="0" applyFont="1"/>
    <xf numFmtId="0" fontId="24" fillId="0" borderId="0" xfId="43" applyFont="1" applyFill="1"/>
    <xf numFmtId="166" fontId="0" fillId="0" borderId="0" xfId="1" applyNumberFormat="1" applyFont="1"/>
    <xf numFmtId="0" fontId="0" fillId="0" borderId="0" xfId="0"/>
    <xf numFmtId="166" fontId="0" fillId="0" borderId="0" xfId="1" applyNumberFormat="1" applyFont="1"/>
    <xf numFmtId="166" fontId="0" fillId="0" borderId="0" xfId="0" applyNumberFormat="1"/>
    <xf numFmtId="166" fontId="23" fillId="0" borderId="0" xfId="0" applyNumberFormat="1" applyFont="1"/>
    <xf numFmtId="166" fontId="23" fillId="0" borderId="0" xfId="1" applyNumberFormat="1" applyFont="1" applyBorder="1"/>
    <xf numFmtId="0" fontId="2" fillId="0" borderId="0" xfId="0" applyFont="1" applyBorder="1"/>
    <xf numFmtId="0" fontId="2" fillId="0" borderId="0" xfId="0" applyFont="1"/>
    <xf numFmtId="166" fontId="2" fillId="0" borderId="0" xfId="1" applyNumberFormat="1" applyFont="1" applyBorder="1"/>
    <xf numFmtId="3" fontId="2" fillId="0" borderId="0" xfId="0" applyNumberFormat="1" applyFont="1" applyBorder="1"/>
    <xf numFmtId="3" fontId="2" fillId="0" borderId="10" xfId="0" applyNumberFormat="1" applyFont="1" applyBorder="1"/>
    <xf numFmtId="166" fontId="2" fillId="0" borderId="0" xfId="1" applyNumberFormat="1" applyFont="1"/>
    <xf numFmtId="166" fontId="2" fillId="0" borderId="0" xfId="0" applyNumberFormat="1" applyFont="1"/>
    <xf numFmtId="3" fontId="2" fillId="0" borderId="0" xfId="0" applyNumberFormat="1" applyFont="1"/>
    <xf numFmtId="0" fontId="0" fillId="0" borderId="0" xfId="0"/>
    <xf numFmtId="10" fontId="0" fillId="0" borderId="0" xfId="52" applyNumberFormat="1" applyFont="1"/>
    <xf numFmtId="9" fontId="0" fillId="0" borderId="0" xfId="52" applyFont="1"/>
    <xf numFmtId="167" fontId="0" fillId="0" borderId="0" xfId="52" applyNumberFormat="1" applyFont="1"/>
    <xf numFmtId="0" fontId="23" fillId="0" borderId="0" xfId="43" applyFont="1"/>
    <xf numFmtId="0" fontId="25" fillId="0" borderId="0" xfId="48" applyFont="1"/>
    <xf numFmtId="0" fontId="26" fillId="0" borderId="0" xfId="48" applyFont="1"/>
    <xf numFmtId="166" fontId="23" fillId="0" borderId="0" xfId="1" applyNumberFormat="1" applyFont="1"/>
    <xf numFmtId="166" fontId="19" fillId="0" borderId="0" xfId="1" applyNumberFormat="1" applyFont="1"/>
    <xf numFmtId="9" fontId="2" fillId="0" borderId="0" xfId="52" applyFont="1"/>
    <xf numFmtId="0" fontId="27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9" fontId="1" fillId="0" borderId="0" xfId="52" applyFont="1"/>
    <xf numFmtId="9" fontId="22" fillId="0" borderId="0" xfId="52" applyFont="1"/>
    <xf numFmtId="166" fontId="0" fillId="0" borderId="0" xfId="52" applyNumberFormat="1" applyFont="1" applyBorder="1"/>
    <xf numFmtId="166" fontId="0" fillId="0" borderId="0" xfId="52" applyNumberFormat="1" applyFont="1"/>
    <xf numFmtId="166" fontId="28" fillId="0" borderId="0" xfId="1" applyNumberFormat="1" applyFont="1"/>
    <xf numFmtId="166" fontId="28" fillId="0" borderId="0" xfId="0" applyNumberFormat="1" applyFont="1"/>
    <xf numFmtId="0" fontId="28" fillId="0" borderId="0" xfId="0" applyFont="1"/>
    <xf numFmtId="0" fontId="0" fillId="0" borderId="0" xfId="0" applyFont="1"/>
    <xf numFmtId="0" fontId="0" fillId="0" borderId="0" xfId="0" applyFont="1" applyBorder="1"/>
    <xf numFmtId="3" fontId="0" fillId="0" borderId="0" xfId="0" applyNumberFormat="1" applyFont="1"/>
    <xf numFmtId="3" fontId="0" fillId="0" borderId="0" xfId="0" applyNumberFormat="1" applyFont="1" applyBorder="1"/>
    <xf numFmtId="3" fontId="0" fillId="0" borderId="10" xfId="1" applyNumberFormat="1" applyFont="1" applyBorder="1"/>
    <xf numFmtId="166" fontId="0" fillId="0" borderId="0" xfId="1" applyNumberFormat="1" applyFont="1" applyBorder="1"/>
    <xf numFmtId="166" fontId="0" fillId="0" borderId="0" xfId="0" applyNumberFormat="1" applyFont="1"/>
    <xf numFmtId="3" fontId="0" fillId="0" borderId="0" xfId="1" applyNumberFormat="1" applyFont="1" applyBorder="1"/>
    <xf numFmtId="0" fontId="0" fillId="0" borderId="10" xfId="0" applyFont="1" applyBorder="1"/>
    <xf numFmtId="0" fontId="29" fillId="0" borderId="0" xfId="0" applyFont="1"/>
    <xf numFmtId="0" fontId="30" fillId="0" borderId="0" xfId="0" applyFont="1"/>
    <xf numFmtId="0" fontId="28" fillId="0" borderId="0" xfId="0" applyFont="1" applyBorder="1"/>
    <xf numFmtId="0" fontId="30" fillId="0" borderId="11" xfId="0" applyFont="1" applyBorder="1"/>
    <xf numFmtId="0" fontId="30" fillId="0" borderId="0" xfId="0" applyFont="1" applyBorder="1"/>
    <xf numFmtId="1" fontId="30" fillId="0" borderId="0" xfId="1" applyNumberFormat="1" applyFont="1"/>
    <xf numFmtId="1" fontId="30" fillId="0" borderId="0" xfId="0" applyNumberFormat="1" applyFont="1"/>
    <xf numFmtId="1" fontId="30" fillId="0" borderId="0" xfId="0" applyNumberFormat="1" applyFont="1" applyBorder="1"/>
    <xf numFmtId="1" fontId="30" fillId="0" borderId="10" xfId="1" applyNumberFormat="1" applyFont="1" applyBorder="1"/>
    <xf numFmtId="1" fontId="30" fillId="0" borderId="0" xfId="1" applyNumberFormat="1" applyFont="1" applyBorder="1"/>
    <xf numFmtId="166" fontId="28" fillId="0" borderId="0" xfId="52" applyNumberFormat="1" applyFont="1"/>
    <xf numFmtId="0" fontId="30" fillId="0" borderId="10" xfId="0" applyFont="1" applyBorder="1"/>
    <xf numFmtId="0" fontId="31" fillId="0" borderId="0" xfId="0" applyFont="1"/>
    <xf numFmtId="9" fontId="22" fillId="0" borderId="0" xfId="52" applyFont="1" applyAlignment="1">
      <alignment horizontal="center"/>
    </xf>
    <xf numFmtId="168" fontId="0" fillId="0" borderId="0" xfId="1" applyNumberFormat="1" applyFont="1"/>
    <xf numFmtId="0" fontId="0" fillId="0" borderId="0" xfId="0" applyFont="1" applyFill="1"/>
    <xf numFmtId="0" fontId="28" fillId="0" borderId="0" xfId="0" applyFont="1" applyFill="1"/>
    <xf numFmtId="168" fontId="0" fillId="0" borderId="0" xfId="1" applyNumberFormat="1" applyFont="1" applyFill="1"/>
    <xf numFmtId="168" fontId="0" fillId="0" borderId="0" xfId="0" applyNumberFormat="1"/>
  </cellXfs>
  <cellStyles count="53">
    <cellStyle name="20 % - uthevingsfarge 1" xfId="20" builtinId="30" customBuiltin="1"/>
    <cellStyle name="20 % - uthevingsfarge 2" xfId="24" builtinId="34" customBuiltin="1"/>
    <cellStyle name="20 % - uthevingsfarge 3" xfId="28" builtinId="38" customBuiltin="1"/>
    <cellStyle name="20 % - uthevingsfarge 4" xfId="32" builtinId="42" customBuiltin="1"/>
    <cellStyle name="20 % - uthevingsfarge 5" xfId="36" builtinId="46" customBuiltin="1"/>
    <cellStyle name="20 % - uthevingsfarge 6" xfId="40" builtinId="50" customBuiltin="1"/>
    <cellStyle name="40 % - uthevingsfarge 1" xfId="21" builtinId="31" customBuiltin="1"/>
    <cellStyle name="40 % - uthevingsfarge 2" xfId="25" builtinId="35" customBuiltin="1"/>
    <cellStyle name="40 % - uthevingsfarge 3" xfId="29" builtinId="39" customBuiltin="1"/>
    <cellStyle name="40 % - uthevingsfarge 4" xfId="33" builtinId="43" customBuiltin="1"/>
    <cellStyle name="40 % - uthevingsfarge 5" xfId="37" builtinId="47" customBuiltin="1"/>
    <cellStyle name="40 % - uthevingsfarge 6" xfId="41" builtinId="51" customBuiltin="1"/>
    <cellStyle name="60 % - uthevingsfarge 1" xfId="22" builtinId="32" customBuiltin="1"/>
    <cellStyle name="60 % - uthevingsfarge 2" xfId="26" builtinId="36" customBuiltin="1"/>
    <cellStyle name="60 % - uthevingsfarge 3" xfId="30" builtinId="40" customBuiltin="1"/>
    <cellStyle name="60 % - uthevingsfarge 4" xfId="34" builtinId="44" customBuiltin="1"/>
    <cellStyle name="60 % - uthevingsfarge 5" xfId="38" builtinId="48" customBuiltin="1"/>
    <cellStyle name="60 % -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mma 2" xfId="45"/>
    <cellStyle name="Komma 2 2" xfId="51"/>
    <cellStyle name="Komma 3" xfId="46"/>
    <cellStyle name="Kontrollcelle" xfId="14" builtinId="23" customBuiltin="1"/>
    <cellStyle name="Merknad" xfId="16" builtinId="10" customBuiltin="1"/>
    <cellStyle name="Normal" xfId="0" builtinId="0"/>
    <cellStyle name="Normal 2" xfId="43"/>
    <cellStyle name="Normal 2 2" xfId="49"/>
    <cellStyle name="Normal 3" xfId="48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52" builtinId="5"/>
    <cellStyle name="Prosent 2" xfId="44"/>
    <cellStyle name="Prosent 2 2" xfId="50"/>
    <cellStyle name="Prosent 3" xfId="47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/>
  </sheetViews>
  <sheetFormatPr baseColWidth="10" defaultRowHeight="12.75" x14ac:dyDescent="0.2"/>
  <cols>
    <col min="1" max="1" width="6.7109375" style="17" customWidth="1"/>
    <col min="2" max="2" width="68.42578125" style="17" customWidth="1"/>
    <col min="3" max="5" width="18.140625" style="17" customWidth="1"/>
    <col min="6" max="16384" width="11.42578125" style="17"/>
  </cols>
  <sheetData>
    <row r="1" spans="1:6" ht="15.75" x14ac:dyDescent="0.25">
      <c r="B1" s="22" t="s">
        <v>129</v>
      </c>
    </row>
    <row r="2" spans="1:6" ht="15" x14ac:dyDescent="0.25">
      <c r="A2" s="19"/>
      <c r="C2" s="19"/>
      <c r="D2" s="19"/>
      <c r="E2" s="19"/>
    </row>
    <row r="3" spans="1:6" ht="15.75" x14ac:dyDescent="0.25">
      <c r="A3" s="19"/>
      <c r="B3" s="22" t="s">
        <v>184</v>
      </c>
      <c r="C3" s="19"/>
      <c r="D3" s="19"/>
      <c r="E3" s="19"/>
    </row>
    <row r="4" spans="1:6" ht="15.75" x14ac:dyDescent="0.25">
      <c r="A4" s="19"/>
      <c r="B4" s="22" t="s">
        <v>185</v>
      </c>
      <c r="C4" s="19"/>
      <c r="D4" s="19"/>
      <c r="E4" s="19"/>
    </row>
    <row r="5" spans="1:6" ht="27.75" customHeight="1" x14ac:dyDescent="0.2">
      <c r="A5" s="20"/>
      <c r="B5" s="20"/>
      <c r="C5" s="20" t="s">
        <v>31</v>
      </c>
      <c r="D5" s="21" t="s">
        <v>32</v>
      </c>
      <c r="E5" s="21" t="s">
        <v>33</v>
      </c>
    </row>
    <row r="6" spans="1:6" ht="15" x14ac:dyDescent="0.25">
      <c r="A6" s="61" t="s">
        <v>34</v>
      </c>
      <c r="B6" s="50" t="s">
        <v>35</v>
      </c>
      <c r="C6" s="64">
        <v>2988476574</v>
      </c>
      <c r="D6" s="45">
        <v>1621592790</v>
      </c>
      <c r="E6" s="45">
        <v>1366883784</v>
      </c>
    </row>
    <row r="7" spans="1:6" ht="15" x14ac:dyDescent="0.25">
      <c r="A7" s="61" t="s">
        <v>36</v>
      </c>
      <c r="B7" s="50" t="s">
        <v>37</v>
      </c>
      <c r="C7" s="64">
        <v>293481591</v>
      </c>
      <c r="D7" s="45">
        <v>84635147</v>
      </c>
      <c r="E7" s="45">
        <v>208846444</v>
      </c>
      <c r="F7" s="71"/>
    </row>
    <row r="8" spans="1:6" ht="15" x14ac:dyDescent="0.25">
      <c r="A8" s="61" t="s">
        <v>38</v>
      </c>
      <c r="B8" s="50" t="s">
        <v>39</v>
      </c>
      <c r="C8" s="64">
        <v>2390803064</v>
      </c>
      <c r="D8" s="45">
        <v>1432214553</v>
      </c>
      <c r="E8" s="45">
        <v>958588511</v>
      </c>
    </row>
    <row r="9" spans="1:6" ht="15" x14ac:dyDescent="0.25">
      <c r="A9" s="61" t="s">
        <v>40</v>
      </c>
      <c r="B9" s="50" t="s">
        <v>41</v>
      </c>
      <c r="C9" s="64">
        <v>72406122</v>
      </c>
      <c r="D9" s="45">
        <v>0</v>
      </c>
      <c r="E9" s="45">
        <v>72406122</v>
      </c>
    </row>
    <row r="10" spans="1:6" ht="15" x14ac:dyDescent="0.25">
      <c r="A10" s="61" t="s">
        <v>42</v>
      </c>
      <c r="B10" s="50" t="s">
        <v>43</v>
      </c>
      <c r="C10" s="64">
        <v>174562301</v>
      </c>
      <c r="D10" s="45">
        <v>104743090</v>
      </c>
      <c r="E10" s="45">
        <v>69819211</v>
      </c>
    </row>
    <row r="11" spans="1:6" ht="15" x14ac:dyDescent="0.25">
      <c r="A11" s="61" t="s">
        <v>44</v>
      </c>
      <c r="B11" s="50" t="s">
        <v>45</v>
      </c>
      <c r="C11" s="64">
        <v>57223496</v>
      </c>
      <c r="D11" s="45"/>
      <c r="E11" s="45">
        <v>57223496</v>
      </c>
    </row>
    <row r="12" spans="1:6" ht="15" x14ac:dyDescent="0.25">
      <c r="A12" s="61"/>
      <c r="B12" s="50"/>
      <c r="C12" s="64">
        <v>0</v>
      </c>
      <c r="D12" s="45"/>
      <c r="E12" s="45"/>
    </row>
    <row r="13" spans="1:6" ht="15" x14ac:dyDescent="0.25">
      <c r="A13" s="61" t="s">
        <v>46</v>
      </c>
      <c r="B13" s="50" t="s">
        <v>47</v>
      </c>
      <c r="C13" s="64">
        <v>2768990716</v>
      </c>
      <c r="D13" s="45">
        <v>1435909769</v>
      </c>
      <c r="E13" s="45">
        <v>1333080947</v>
      </c>
    </row>
    <row r="14" spans="1:6" ht="15" x14ac:dyDescent="0.25">
      <c r="A14" s="61" t="s">
        <v>48</v>
      </c>
      <c r="B14" s="50" t="s">
        <v>49</v>
      </c>
      <c r="C14" s="64">
        <v>1589600397</v>
      </c>
      <c r="D14" s="45">
        <v>1016353949</v>
      </c>
      <c r="E14" s="45">
        <v>573246448</v>
      </c>
    </row>
    <row r="15" spans="1:6" ht="15" x14ac:dyDescent="0.25">
      <c r="A15" s="61" t="s">
        <v>50</v>
      </c>
      <c r="B15" s="50" t="s">
        <v>51</v>
      </c>
      <c r="C15" s="64">
        <v>57126513</v>
      </c>
      <c r="D15" s="45">
        <v>29157645</v>
      </c>
      <c r="E15" s="45">
        <v>27968868</v>
      </c>
    </row>
    <row r="16" spans="1:6" ht="15" x14ac:dyDescent="0.25">
      <c r="A16" s="61" t="s">
        <v>52</v>
      </c>
      <c r="B16" s="50" t="s">
        <v>53</v>
      </c>
      <c r="C16" s="64">
        <v>1122263806</v>
      </c>
      <c r="D16" s="45">
        <v>390398175</v>
      </c>
      <c r="E16" s="45">
        <v>731865631</v>
      </c>
    </row>
    <row r="17" spans="1:5" ht="15" x14ac:dyDescent="0.25">
      <c r="A17" s="61"/>
      <c r="B17" s="50"/>
      <c r="C17" s="64">
        <v>0</v>
      </c>
      <c r="D17" s="45"/>
      <c r="E17" s="45"/>
    </row>
    <row r="18" spans="1:5" ht="15" x14ac:dyDescent="0.25">
      <c r="A18" s="61" t="s">
        <v>54</v>
      </c>
      <c r="B18" s="50" t="s">
        <v>55</v>
      </c>
      <c r="C18" s="64">
        <v>219485858</v>
      </c>
      <c r="D18" s="45">
        <v>185683021</v>
      </c>
      <c r="E18" s="45">
        <v>33802837</v>
      </c>
    </row>
    <row r="19" spans="1:5" ht="15" x14ac:dyDescent="0.25">
      <c r="A19" s="61"/>
      <c r="B19" s="50"/>
      <c r="C19" s="64">
        <v>0</v>
      </c>
      <c r="D19" s="45"/>
      <c r="E19" s="45"/>
    </row>
    <row r="20" spans="1:5" ht="15" x14ac:dyDescent="0.25">
      <c r="A20" s="61" t="s">
        <v>56</v>
      </c>
      <c r="B20" s="50" t="s">
        <v>57</v>
      </c>
      <c r="C20" s="64">
        <v>41651902</v>
      </c>
      <c r="D20" s="45">
        <v>16614260</v>
      </c>
      <c r="E20" s="45">
        <v>25037642</v>
      </c>
    </row>
    <row r="21" spans="1:5" ht="15" x14ac:dyDescent="0.25">
      <c r="A21" s="61" t="s">
        <v>58</v>
      </c>
      <c r="B21" s="50" t="s">
        <v>59</v>
      </c>
      <c r="C21" s="64">
        <v>97106917</v>
      </c>
      <c r="D21" s="45">
        <v>41637961</v>
      </c>
      <c r="E21" s="45">
        <v>55468956</v>
      </c>
    </row>
    <row r="22" spans="1:5" ht="15" x14ac:dyDescent="0.25">
      <c r="A22" s="61" t="s">
        <v>60</v>
      </c>
      <c r="B22" s="50" t="s">
        <v>61</v>
      </c>
      <c r="C22" s="64">
        <v>55455015</v>
      </c>
      <c r="D22" s="45">
        <v>25023701</v>
      </c>
      <c r="E22" s="45">
        <v>30431314</v>
      </c>
    </row>
    <row r="23" spans="1:5" ht="15" x14ac:dyDescent="0.25">
      <c r="A23" s="61"/>
      <c r="B23" s="50"/>
      <c r="C23" s="64">
        <v>0</v>
      </c>
      <c r="D23" s="45"/>
      <c r="E23" s="45"/>
    </row>
    <row r="24" spans="1:5" ht="15" x14ac:dyDescent="0.25">
      <c r="A24" s="61" t="s">
        <v>62</v>
      </c>
      <c r="B24" s="50" t="s">
        <v>63</v>
      </c>
      <c r="C24" s="64">
        <v>261137760</v>
      </c>
      <c r="D24" s="45">
        <v>202297281</v>
      </c>
      <c r="E24" s="45">
        <v>58840479</v>
      </c>
    </row>
    <row r="25" spans="1:5" ht="15" x14ac:dyDescent="0.25">
      <c r="A25" s="61" t="s">
        <v>64</v>
      </c>
      <c r="B25" s="50" t="s">
        <v>65</v>
      </c>
      <c r="C25" s="64">
        <v>62248913</v>
      </c>
      <c r="D25" s="45">
        <v>44643730</v>
      </c>
      <c r="E25" s="45">
        <v>17605183</v>
      </c>
    </row>
    <row r="26" spans="1:5" ht="15" x14ac:dyDescent="0.25">
      <c r="A26" s="61"/>
      <c r="B26" s="50"/>
      <c r="C26" s="64">
        <v>0</v>
      </c>
      <c r="D26" s="45"/>
      <c r="E26" s="45"/>
    </row>
    <row r="27" spans="1:5" ht="15" x14ac:dyDescent="0.25">
      <c r="A27" s="61" t="s">
        <v>66</v>
      </c>
      <c r="B27" s="50" t="s">
        <v>67</v>
      </c>
      <c r="C27" s="64">
        <v>198888847</v>
      </c>
      <c r="D27" s="45">
        <v>157653551</v>
      </c>
      <c r="E27" s="45">
        <v>41235296</v>
      </c>
    </row>
    <row r="28" spans="1:5" ht="15" x14ac:dyDescent="0.25">
      <c r="A28" s="61"/>
      <c r="B28" s="50"/>
      <c r="C28" s="64">
        <v>0</v>
      </c>
      <c r="D28" s="45"/>
      <c r="E28" s="45"/>
    </row>
    <row r="29" spans="1:5" ht="15" x14ac:dyDescent="0.25">
      <c r="A29" s="61" t="s">
        <v>68</v>
      </c>
      <c r="B29" s="50" t="s">
        <v>69</v>
      </c>
      <c r="C29" s="64">
        <v>201888528</v>
      </c>
      <c r="D29" s="45">
        <v>157397705</v>
      </c>
      <c r="E29" s="45">
        <v>44490823</v>
      </c>
    </row>
    <row r="30" spans="1:5" ht="15" x14ac:dyDescent="0.25">
      <c r="A30" s="61" t="s">
        <v>70</v>
      </c>
      <c r="B30" s="50" t="s">
        <v>71</v>
      </c>
      <c r="C30" s="64">
        <v>36098409</v>
      </c>
      <c r="D30" s="45">
        <v>34918409</v>
      </c>
      <c r="E30" s="45">
        <v>1180000</v>
      </c>
    </row>
    <row r="31" spans="1:5" ht="18" customHeight="1" x14ac:dyDescent="0.25">
      <c r="A31" s="61" t="s">
        <v>72</v>
      </c>
      <c r="B31" s="50" t="s">
        <v>73</v>
      </c>
      <c r="C31" s="64">
        <v>32801338</v>
      </c>
      <c r="D31" s="45">
        <v>32801338</v>
      </c>
      <c r="E31" s="45">
        <v>0</v>
      </c>
    </row>
    <row r="32" spans="1:5" ht="15" x14ac:dyDescent="0.25">
      <c r="A32" s="62" t="s">
        <v>74</v>
      </c>
      <c r="D32" s="45"/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baseColWidth="10" defaultRowHeight="12.75" x14ac:dyDescent="0.2"/>
  <cols>
    <col min="1" max="1" width="8.42578125" style="17" customWidth="1"/>
    <col min="2" max="2" width="45.5703125" style="17" customWidth="1"/>
    <col min="3" max="5" width="19.140625" style="17" customWidth="1"/>
    <col min="6" max="7" width="11.42578125" style="17"/>
    <col min="8" max="8" width="15.28515625" style="17" customWidth="1"/>
    <col min="9" max="9" width="15" style="17" customWidth="1"/>
    <col min="10" max="16384" width="11.42578125" style="17"/>
  </cols>
  <sheetData>
    <row r="1" spans="1:5" ht="15.75" x14ac:dyDescent="0.25">
      <c r="A1" s="23"/>
      <c r="B1" s="27" t="s">
        <v>129</v>
      </c>
      <c r="C1" s="23"/>
      <c r="D1" s="23"/>
      <c r="E1" s="23"/>
    </row>
    <row r="2" spans="1:5" ht="15.75" x14ac:dyDescent="0.25">
      <c r="A2" s="23"/>
      <c r="B2" s="27"/>
      <c r="C2" s="23"/>
      <c r="D2" s="23"/>
      <c r="E2" s="23"/>
    </row>
    <row r="3" spans="1:5" ht="15.75" x14ac:dyDescent="0.25">
      <c r="A3" s="23"/>
      <c r="B3" s="27" t="s">
        <v>186</v>
      </c>
      <c r="C3" s="23"/>
      <c r="D3" s="23"/>
      <c r="E3" s="23"/>
    </row>
    <row r="4" spans="1:5" ht="27.75" customHeight="1" x14ac:dyDescent="0.2">
      <c r="A4" s="25"/>
      <c r="B4" s="25"/>
      <c r="C4" s="25" t="s">
        <v>31</v>
      </c>
      <c r="D4" s="26" t="s">
        <v>32</v>
      </c>
      <c r="E4" s="26" t="s">
        <v>33</v>
      </c>
    </row>
    <row r="5" spans="1:5" ht="15" x14ac:dyDescent="0.25">
      <c r="A5" s="61" t="s">
        <v>75</v>
      </c>
      <c r="B5" s="50" t="s">
        <v>76</v>
      </c>
      <c r="C5" s="45">
        <v>3216839726</v>
      </c>
      <c r="D5" s="45">
        <v>1640818561</v>
      </c>
      <c r="E5" s="54">
        <v>1576021165</v>
      </c>
    </row>
    <row r="6" spans="1:5" ht="15" x14ac:dyDescent="0.25">
      <c r="A6" s="61"/>
      <c r="B6" s="50"/>
      <c r="C6" s="45"/>
      <c r="D6" s="45"/>
      <c r="E6" s="54"/>
    </row>
    <row r="7" spans="1:5" ht="15" x14ac:dyDescent="0.25">
      <c r="A7" s="61" t="s">
        <v>77</v>
      </c>
      <c r="B7" s="50" t="s">
        <v>78</v>
      </c>
      <c r="C7" s="45">
        <v>982684003</v>
      </c>
      <c r="D7" s="45">
        <v>339778372</v>
      </c>
      <c r="E7" s="54">
        <v>642905631</v>
      </c>
    </row>
    <row r="8" spans="1:5" ht="15" x14ac:dyDescent="0.25">
      <c r="A8" s="61" t="s">
        <v>79</v>
      </c>
      <c r="B8" s="50" t="s">
        <v>80</v>
      </c>
      <c r="C8" s="45">
        <v>574965509</v>
      </c>
      <c r="D8" s="45">
        <v>83078912</v>
      </c>
      <c r="E8" s="45">
        <v>491886597</v>
      </c>
    </row>
    <row r="9" spans="1:5" ht="15" x14ac:dyDescent="0.25">
      <c r="A9" s="61" t="s">
        <v>81</v>
      </c>
      <c r="B9" s="50" t="s">
        <v>82</v>
      </c>
      <c r="C9" s="45">
        <v>117294879</v>
      </c>
      <c r="D9" s="45">
        <v>28009494</v>
      </c>
      <c r="E9" s="45">
        <v>89285385</v>
      </c>
    </row>
    <row r="10" spans="1:5" ht="15" x14ac:dyDescent="0.25">
      <c r="A10" s="61" t="s">
        <v>83</v>
      </c>
      <c r="B10" s="50" t="s">
        <v>84</v>
      </c>
      <c r="C10" s="45">
        <v>42332500</v>
      </c>
      <c r="D10" s="45">
        <v>37474465</v>
      </c>
      <c r="E10" s="45">
        <v>4858035</v>
      </c>
    </row>
    <row r="11" spans="1:5" ht="15" x14ac:dyDescent="0.25">
      <c r="A11" s="61" t="s">
        <v>85</v>
      </c>
      <c r="B11" s="50" t="s">
        <v>86</v>
      </c>
      <c r="C11" s="45">
        <v>415338130</v>
      </c>
      <c r="D11" s="45">
        <v>17594953</v>
      </c>
      <c r="E11" s="45">
        <v>397743177</v>
      </c>
    </row>
    <row r="12" spans="1:5" ht="15" x14ac:dyDescent="0.25">
      <c r="A12" s="61"/>
      <c r="B12" s="50"/>
    </row>
    <row r="13" spans="1:5" ht="15" x14ac:dyDescent="0.25">
      <c r="A13" s="61" t="s">
        <v>87</v>
      </c>
      <c r="B13" s="50" t="s">
        <v>88</v>
      </c>
      <c r="C13" s="45">
        <v>78474313</v>
      </c>
      <c r="D13" s="38">
        <v>32638343</v>
      </c>
      <c r="E13" s="38">
        <v>45835970</v>
      </c>
    </row>
    <row r="14" spans="1:5" ht="15" x14ac:dyDescent="0.25">
      <c r="A14" s="61" t="s">
        <v>89</v>
      </c>
      <c r="B14" s="50" t="s">
        <v>90</v>
      </c>
      <c r="C14" s="45">
        <v>11937122</v>
      </c>
      <c r="D14" s="38">
        <v>2825365</v>
      </c>
      <c r="E14" s="38">
        <v>9111757</v>
      </c>
    </row>
    <row r="15" spans="1:5" ht="15" x14ac:dyDescent="0.25">
      <c r="A15" s="61" t="s">
        <v>91</v>
      </c>
      <c r="B15" s="50" t="s">
        <v>92</v>
      </c>
      <c r="C15" s="45">
        <v>62780167</v>
      </c>
      <c r="D15" s="38">
        <v>29538978</v>
      </c>
      <c r="E15" s="38">
        <v>33241189</v>
      </c>
    </row>
    <row r="16" spans="1:5" ht="15" x14ac:dyDescent="0.25">
      <c r="A16" s="61" t="s">
        <v>93</v>
      </c>
      <c r="B16" s="50" t="s">
        <v>94</v>
      </c>
      <c r="C16" s="45">
        <v>3757024</v>
      </c>
      <c r="D16" s="38">
        <v>274000</v>
      </c>
      <c r="E16" s="38">
        <v>3483024</v>
      </c>
    </row>
    <row r="17" spans="1:5" ht="15" x14ac:dyDescent="0.25">
      <c r="A17" s="61"/>
      <c r="B17" s="50"/>
    </row>
    <row r="18" spans="1:5" ht="15" x14ac:dyDescent="0.25">
      <c r="A18" s="61" t="s">
        <v>95</v>
      </c>
      <c r="B18" s="50" t="s">
        <v>96</v>
      </c>
      <c r="C18" s="45">
        <v>329244181</v>
      </c>
      <c r="D18" s="38">
        <v>224061117</v>
      </c>
      <c r="E18" s="38">
        <v>105183064</v>
      </c>
    </row>
    <row r="19" spans="1:5" ht="15" x14ac:dyDescent="0.25">
      <c r="A19" s="61" t="s">
        <v>97</v>
      </c>
      <c r="B19" s="50" t="s">
        <v>98</v>
      </c>
      <c r="C19" s="45">
        <v>182813072</v>
      </c>
      <c r="D19" s="38">
        <v>123921735</v>
      </c>
      <c r="E19" s="38">
        <v>58891337</v>
      </c>
    </row>
    <row r="20" spans="1:5" ht="15" x14ac:dyDescent="0.25">
      <c r="A20" s="61" t="s">
        <v>99</v>
      </c>
      <c r="B20" s="50" t="s">
        <v>100</v>
      </c>
      <c r="C20" s="45">
        <v>101503384</v>
      </c>
      <c r="D20" s="38">
        <v>97781957</v>
      </c>
      <c r="E20" s="38">
        <v>3721427</v>
      </c>
    </row>
    <row r="21" spans="1:5" ht="15" x14ac:dyDescent="0.25">
      <c r="A21" s="61" t="s">
        <v>101</v>
      </c>
      <c r="B21" s="50" t="s">
        <v>102</v>
      </c>
      <c r="C21" s="45">
        <v>44927725</v>
      </c>
      <c r="D21" s="38">
        <v>2357425</v>
      </c>
      <c r="E21" s="38">
        <v>42570300</v>
      </c>
    </row>
    <row r="22" spans="1:5" ht="15" x14ac:dyDescent="0.25">
      <c r="A22" s="61"/>
      <c r="B22" s="50"/>
    </row>
    <row r="23" spans="1:5" ht="15" x14ac:dyDescent="0.25">
      <c r="A23" s="61" t="s">
        <v>103</v>
      </c>
      <c r="B23" s="50" t="s">
        <v>104</v>
      </c>
      <c r="C23" s="45">
        <v>2234155723</v>
      </c>
      <c r="D23" s="38">
        <v>1301040189</v>
      </c>
      <c r="E23" s="38">
        <v>933115534</v>
      </c>
    </row>
    <row r="24" spans="1:5" ht="15" x14ac:dyDescent="0.25">
      <c r="A24" s="61"/>
      <c r="B24" s="50"/>
    </row>
    <row r="25" spans="1:5" ht="15" x14ac:dyDescent="0.25">
      <c r="A25" s="61" t="s">
        <v>105</v>
      </c>
      <c r="B25" s="50" t="s">
        <v>106</v>
      </c>
      <c r="C25" s="45">
        <v>1549242427</v>
      </c>
      <c r="D25" s="38">
        <v>917378768</v>
      </c>
      <c r="E25" s="38">
        <v>631863659</v>
      </c>
    </row>
    <row r="26" spans="1:5" ht="15" x14ac:dyDescent="0.25">
      <c r="A26" s="61" t="s">
        <v>107</v>
      </c>
      <c r="B26" s="50" t="s">
        <v>108</v>
      </c>
      <c r="C26" s="45">
        <v>528572576</v>
      </c>
      <c r="D26" s="38">
        <v>406012760</v>
      </c>
      <c r="E26" s="38">
        <v>122559816</v>
      </c>
    </row>
    <row r="27" spans="1:5" ht="15" x14ac:dyDescent="0.25">
      <c r="A27" s="61" t="s">
        <v>109</v>
      </c>
      <c r="B27" s="50" t="s">
        <v>110</v>
      </c>
      <c r="C27" s="45">
        <v>399951781</v>
      </c>
      <c r="D27" s="38">
        <v>310056770</v>
      </c>
      <c r="E27" s="38">
        <v>89895011</v>
      </c>
    </row>
    <row r="28" spans="1:5" ht="15" x14ac:dyDescent="0.25">
      <c r="A28" s="61" t="s">
        <v>111</v>
      </c>
      <c r="B28" s="50" t="s">
        <v>112</v>
      </c>
      <c r="C28" s="45">
        <v>125298183</v>
      </c>
      <c r="D28" s="101">
        <v>24836769</v>
      </c>
      <c r="E28" s="101">
        <v>100461414</v>
      </c>
    </row>
    <row r="29" spans="1:5" ht="15" x14ac:dyDescent="0.25">
      <c r="A29" s="61" t="s">
        <v>113</v>
      </c>
      <c r="B29" s="50" t="s">
        <v>114</v>
      </c>
      <c r="C29" s="45">
        <v>495419887</v>
      </c>
      <c r="D29" s="38">
        <v>176472469</v>
      </c>
      <c r="E29" s="38">
        <v>318947418</v>
      </c>
    </row>
    <row r="30" spans="1:5" ht="15" x14ac:dyDescent="0.25">
      <c r="A30" s="61"/>
      <c r="B30" s="50"/>
    </row>
    <row r="31" spans="1:5" ht="15" x14ac:dyDescent="0.25">
      <c r="A31" s="61" t="s">
        <v>115</v>
      </c>
      <c r="B31" s="50" t="s">
        <v>116</v>
      </c>
      <c r="C31" s="45">
        <v>31590118</v>
      </c>
      <c r="D31" s="38">
        <v>13633457</v>
      </c>
      <c r="E31" s="38">
        <v>17956661</v>
      </c>
    </row>
    <row r="32" spans="1:5" ht="15" x14ac:dyDescent="0.25">
      <c r="A32" s="61" t="s">
        <v>117</v>
      </c>
      <c r="B32" s="50" t="s">
        <v>118</v>
      </c>
      <c r="C32" s="45">
        <v>18021457</v>
      </c>
      <c r="D32" s="38">
        <v>309418</v>
      </c>
      <c r="E32" s="38">
        <v>17712039</v>
      </c>
    </row>
    <row r="33" spans="1:5" ht="15" x14ac:dyDescent="0.25">
      <c r="A33" s="61" t="s">
        <v>119</v>
      </c>
      <c r="B33" s="50" t="s">
        <v>120</v>
      </c>
      <c r="C33" s="45">
        <v>13324039</v>
      </c>
      <c r="D33" s="38">
        <v>13324039</v>
      </c>
      <c r="E33" s="38">
        <v>0</v>
      </c>
    </row>
    <row r="34" spans="1:5" ht="15" x14ac:dyDescent="0.25">
      <c r="A34" s="61" t="s">
        <v>121</v>
      </c>
      <c r="B34" s="50" t="s">
        <v>122</v>
      </c>
      <c r="C34" s="45">
        <v>244622</v>
      </c>
      <c r="D34" s="38">
        <v>0</v>
      </c>
      <c r="E34" s="38">
        <v>244622</v>
      </c>
    </row>
    <row r="35" spans="1:5" ht="15" x14ac:dyDescent="0.25">
      <c r="A35" s="61"/>
      <c r="B35" s="50"/>
      <c r="C35" s="45"/>
      <c r="D35" s="101"/>
      <c r="E35" s="101"/>
    </row>
    <row r="36" spans="1:5" ht="15" x14ac:dyDescent="0.25">
      <c r="A36" s="61" t="s">
        <v>123</v>
      </c>
      <c r="B36" s="50" t="s">
        <v>124</v>
      </c>
      <c r="C36" s="45">
        <v>653323178</v>
      </c>
      <c r="D36" s="38">
        <v>370027964</v>
      </c>
      <c r="E36" s="38">
        <v>283295214</v>
      </c>
    </row>
    <row r="37" spans="1:5" ht="15" x14ac:dyDescent="0.25">
      <c r="A37" s="61" t="s">
        <v>125</v>
      </c>
      <c r="B37" s="50" t="s">
        <v>126</v>
      </c>
      <c r="C37" s="45">
        <v>60504032</v>
      </c>
      <c r="D37" s="38">
        <v>28324016</v>
      </c>
      <c r="E37" s="38">
        <v>32180016</v>
      </c>
    </row>
    <row r="38" spans="1:5" ht="15" x14ac:dyDescent="0.25">
      <c r="A38" s="61" t="s">
        <v>127</v>
      </c>
      <c r="B38" s="50" t="s">
        <v>128</v>
      </c>
      <c r="C38" s="45">
        <v>592819146</v>
      </c>
      <c r="D38" s="38">
        <v>341703948</v>
      </c>
      <c r="E38" s="38">
        <v>251115198</v>
      </c>
    </row>
    <row r="39" spans="1:5" ht="15" x14ac:dyDescent="0.25">
      <c r="A39" s="63" t="s">
        <v>74</v>
      </c>
      <c r="B39" s="50"/>
      <c r="C39" s="45"/>
      <c r="D39" s="101"/>
      <c r="E39" s="101"/>
    </row>
    <row r="40" spans="1:5" ht="15" x14ac:dyDescent="0.25">
      <c r="C40" s="55"/>
      <c r="D40" s="54"/>
      <c r="E40" s="24"/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/>
  </sheetViews>
  <sheetFormatPr baseColWidth="10" defaultRowHeight="12.75" x14ac:dyDescent="0.2"/>
  <cols>
    <col min="1" max="1" width="10" style="17" customWidth="1"/>
    <col min="2" max="2" width="33.5703125" style="17" customWidth="1"/>
    <col min="3" max="5" width="18" style="17" customWidth="1"/>
    <col min="6" max="16384" width="11.42578125" style="17"/>
  </cols>
  <sheetData>
    <row r="1" spans="1:5" ht="15.75" x14ac:dyDescent="0.25">
      <c r="B1" s="41" t="s">
        <v>129</v>
      </c>
    </row>
    <row r="3" spans="1:5" ht="15.75" x14ac:dyDescent="0.25">
      <c r="A3" s="28"/>
      <c r="B3" s="41" t="s">
        <v>185</v>
      </c>
      <c r="C3" s="33"/>
      <c r="D3" s="28"/>
      <c r="E3" s="28"/>
    </row>
    <row r="4" spans="1:5" ht="26.25" customHeight="1" x14ac:dyDescent="0.25">
      <c r="A4" s="28"/>
      <c r="B4" s="28"/>
      <c r="C4" s="31" t="s">
        <v>31</v>
      </c>
      <c r="D4" s="32" t="s">
        <v>32</v>
      </c>
      <c r="E4" s="32" t="s">
        <v>33</v>
      </c>
    </row>
    <row r="5" spans="1:5" ht="15" x14ac:dyDescent="0.25">
      <c r="A5" s="61" t="s">
        <v>130</v>
      </c>
      <c r="B5" s="50" t="s">
        <v>131</v>
      </c>
      <c r="C5" s="45">
        <v>3216839697</v>
      </c>
      <c r="D5" s="101">
        <v>1640818532</v>
      </c>
      <c r="E5" s="101">
        <v>1576021165</v>
      </c>
    </row>
    <row r="6" spans="1:5" ht="15" x14ac:dyDescent="0.25">
      <c r="A6" s="61"/>
      <c r="B6" s="50"/>
    </row>
    <row r="7" spans="1:5" ht="15" x14ac:dyDescent="0.25">
      <c r="A7" s="61" t="s">
        <v>132</v>
      </c>
      <c r="B7" s="50" t="s">
        <v>133</v>
      </c>
      <c r="C7" s="45">
        <v>1201924730</v>
      </c>
      <c r="D7" s="38">
        <v>925176236</v>
      </c>
      <c r="E7" s="38">
        <v>276748494</v>
      </c>
    </row>
    <row r="8" spans="1:5" ht="15" x14ac:dyDescent="0.25">
      <c r="A8" s="61"/>
      <c r="B8" s="50"/>
    </row>
    <row r="9" spans="1:5" ht="15" x14ac:dyDescent="0.25">
      <c r="A9" s="61" t="s">
        <v>134</v>
      </c>
      <c r="B9" s="50" t="s">
        <v>135</v>
      </c>
      <c r="C9" s="45">
        <v>1100733042</v>
      </c>
      <c r="D9" s="38">
        <v>658314649</v>
      </c>
      <c r="E9" s="38">
        <v>442418393</v>
      </c>
    </row>
    <row r="10" spans="1:5" ht="15" x14ac:dyDescent="0.25">
      <c r="A10" s="61" t="s">
        <v>136</v>
      </c>
      <c r="B10" s="50" t="s">
        <v>137</v>
      </c>
      <c r="C10" s="38">
        <v>391783011</v>
      </c>
      <c r="D10" s="38">
        <v>299675352</v>
      </c>
      <c r="E10" s="38">
        <v>92107659</v>
      </c>
    </row>
    <row r="11" spans="1:5" ht="15" x14ac:dyDescent="0.25">
      <c r="A11" s="61" t="s">
        <v>138</v>
      </c>
      <c r="B11" s="50" t="s">
        <v>139</v>
      </c>
      <c r="C11" s="45">
        <v>519859118</v>
      </c>
      <c r="D11" s="38">
        <v>239129119</v>
      </c>
      <c r="E11" s="38">
        <v>280729999</v>
      </c>
    </row>
    <row r="12" spans="1:5" ht="15" x14ac:dyDescent="0.25">
      <c r="A12" s="61" t="s">
        <v>140</v>
      </c>
      <c r="B12" s="50" t="s">
        <v>141</v>
      </c>
      <c r="C12" s="45">
        <v>189090913</v>
      </c>
      <c r="D12" s="38">
        <v>119510178</v>
      </c>
      <c r="E12" s="38">
        <v>69580735</v>
      </c>
    </row>
    <row r="13" spans="1:5" ht="15" x14ac:dyDescent="0.25">
      <c r="A13" s="61"/>
      <c r="B13" s="50"/>
    </row>
    <row r="14" spans="1:5" ht="15" x14ac:dyDescent="0.25">
      <c r="A14" s="61" t="s">
        <v>142</v>
      </c>
      <c r="B14" s="50" t="s">
        <v>143</v>
      </c>
      <c r="C14" s="45">
        <v>101191688</v>
      </c>
      <c r="D14" s="38">
        <v>266861587</v>
      </c>
      <c r="E14" s="38">
        <v>-165669899</v>
      </c>
    </row>
    <row r="15" spans="1:5" ht="15" x14ac:dyDescent="0.25">
      <c r="A15" s="61"/>
      <c r="B15" s="50"/>
    </row>
    <row r="16" spans="1:5" ht="15" x14ac:dyDescent="0.25">
      <c r="A16" s="61" t="s">
        <v>144</v>
      </c>
      <c r="B16" s="50" t="s">
        <v>145</v>
      </c>
      <c r="C16" s="45">
        <v>2014914967</v>
      </c>
      <c r="D16" s="38">
        <v>715642296</v>
      </c>
      <c r="E16" s="38">
        <v>1299272671</v>
      </c>
    </row>
    <row r="17" spans="1:5" ht="15" x14ac:dyDescent="0.25">
      <c r="A17" s="61"/>
      <c r="B17" s="50"/>
    </row>
    <row r="18" spans="1:5" ht="15" x14ac:dyDescent="0.25">
      <c r="A18" s="61" t="s">
        <v>146</v>
      </c>
      <c r="B18" s="50" t="s">
        <v>147</v>
      </c>
      <c r="C18" s="38">
        <v>328378487</v>
      </c>
      <c r="D18" s="38">
        <v>34334145</v>
      </c>
      <c r="E18" s="38">
        <v>294044342</v>
      </c>
    </row>
    <row r="19" spans="1:5" ht="15" x14ac:dyDescent="0.25">
      <c r="A19" s="61" t="s">
        <v>148</v>
      </c>
      <c r="B19" s="50" t="s">
        <v>149</v>
      </c>
      <c r="C19" s="45">
        <v>579561</v>
      </c>
      <c r="D19" s="38">
        <v>452142</v>
      </c>
      <c r="E19" s="38">
        <v>127419</v>
      </c>
    </row>
    <row r="20" spans="1:5" ht="15" x14ac:dyDescent="0.25">
      <c r="A20" s="61" t="s">
        <v>150</v>
      </c>
      <c r="B20" s="50" t="s">
        <v>151</v>
      </c>
      <c r="C20" s="38">
        <v>327798926</v>
      </c>
      <c r="D20" s="38">
        <v>33882003</v>
      </c>
      <c r="E20" s="38">
        <v>293916923</v>
      </c>
    </row>
    <row r="21" spans="1:5" ht="15" x14ac:dyDescent="0.25">
      <c r="A21" s="61"/>
      <c r="B21" s="50"/>
    </row>
    <row r="22" spans="1:5" ht="15" x14ac:dyDescent="0.25">
      <c r="A22" s="61" t="s">
        <v>152</v>
      </c>
      <c r="B22" s="50" t="s">
        <v>153</v>
      </c>
      <c r="C22" s="45">
        <v>595946734</v>
      </c>
      <c r="D22" s="38">
        <v>86927097</v>
      </c>
      <c r="E22" s="38">
        <v>509019637</v>
      </c>
    </row>
    <row r="23" spans="1:5" ht="15" x14ac:dyDescent="0.25">
      <c r="A23" s="61" t="s">
        <v>154</v>
      </c>
      <c r="B23" s="50" t="s">
        <v>155</v>
      </c>
      <c r="C23" s="38">
        <v>8842822</v>
      </c>
      <c r="D23" s="38">
        <v>0</v>
      </c>
      <c r="E23" s="38">
        <v>8842822</v>
      </c>
    </row>
    <row r="24" spans="1:5" ht="15" x14ac:dyDescent="0.25">
      <c r="A24" s="61" t="s">
        <v>156</v>
      </c>
      <c r="B24" s="50" t="s">
        <v>157</v>
      </c>
      <c r="C24" s="45">
        <v>475718361</v>
      </c>
      <c r="D24" s="38">
        <v>9891737</v>
      </c>
      <c r="E24" s="38">
        <v>465826624</v>
      </c>
    </row>
    <row r="25" spans="1:5" ht="15" x14ac:dyDescent="0.25">
      <c r="A25" s="61" t="s">
        <v>158</v>
      </c>
      <c r="B25" s="50" t="s">
        <v>159</v>
      </c>
      <c r="C25" s="45">
        <v>111385551</v>
      </c>
      <c r="D25" s="38">
        <v>77035360</v>
      </c>
      <c r="E25" s="38">
        <v>34350191</v>
      </c>
    </row>
    <row r="26" spans="1:5" ht="15" x14ac:dyDescent="0.25">
      <c r="A26" s="61"/>
      <c r="B26" s="50"/>
    </row>
    <row r="27" spans="1:5" ht="15" x14ac:dyDescent="0.25">
      <c r="A27" s="61" t="s">
        <v>160</v>
      </c>
      <c r="B27" s="50" t="s">
        <v>161</v>
      </c>
      <c r="C27" s="45">
        <v>1090589746</v>
      </c>
      <c r="D27" s="38">
        <v>594381054</v>
      </c>
      <c r="E27" s="38">
        <v>496208692</v>
      </c>
    </row>
    <row r="28" spans="1:5" ht="15" x14ac:dyDescent="0.25">
      <c r="A28" s="61" t="s">
        <v>162</v>
      </c>
      <c r="B28" s="50" t="s">
        <v>163</v>
      </c>
      <c r="C28" s="38">
        <v>24670044</v>
      </c>
      <c r="D28" s="38">
        <v>17575795</v>
      </c>
      <c r="E28" s="38">
        <v>7094249</v>
      </c>
    </row>
    <row r="29" spans="1:5" ht="15" x14ac:dyDescent="0.25">
      <c r="A29" s="61" t="s">
        <v>164</v>
      </c>
      <c r="B29" s="50" t="s">
        <v>157</v>
      </c>
      <c r="C29" s="45">
        <v>97538262</v>
      </c>
      <c r="D29" s="38">
        <v>48163852</v>
      </c>
      <c r="E29" s="38">
        <v>49374410</v>
      </c>
    </row>
    <row r="30" spans="1:5" ht="15" x14ac:dyDescent="0.25">
      <c r="A30" s="61" t="s">
        <v>165</v>
      </c>
      <c r="B30" s="50" t="s">
        <v>112</v>
      </c>
      <c r="C30" s="45">
        <v>32582140</v>
      </c>
      <c r="D30" s="38">
        <v>17510811</v>
      </c>
      <c r="E30" s="38">
        <v>15071329</v>
      </c>
    </row>
    <row r="31" spans="1:5" ht="15" x14ac:dyDescent="0.25">
      <c r="A31" s="61" t="s">
        <v>166</v>
      </c>
      <c r="B31" s="50" t="s">
        <v>167</v>
      </c>
      <c r="C31" s="45">
        <v>227305665</v>
      </c>
      <c r="D31" s="38">
        <v>41582575</v>
      </c>
      <c r="E31" s="38">
        <v>185723090</v>
      </c>
    </row>
    <row r="32" spans="1:5" ht="15" x14ac:dyDescent="0.25">
      <c r="A32" s="61" t="s">
        <v>168</v>
      </c>
      <c r="B32" s="50" t="s">
        <v>169</v>
      </c>
      <c r="C32" s="45">
        <v>49083009</v>
      </c>
      <c r="D32" s="38">
        <v>41904203</v>
      </c>
      <c r="E32" s="38">
        <v>7178806</v>
      </c>
    </row>
    <row r="33" spans="1:5" ht="15" x14ac:dyDescent="0.25">
      <c r="A33" s="61" t="s">
        <v>170</v>
      </c>
      <c r="B33" s="50" t="s">
        <v>171</v>
      </c>
      <c r="C33" s="38">
        <v>68250760</v>
      </c>
      <c r="D33" s="38">
        <v>37301062</v>
      </c>
      <c r="E33" s="38">
        <v>30949698</v>
      </c>
    </row>
    <row r="34" spans="1:5" ht="15" x14ac:dyDescent="0.25">
      <c r="A34" s="61" t="s">
        <v>172</v>
      </c>
      <c r="B34" s="50" t="s">
        <v>173</v>
      </c>
      <c r="C34" s="45">
        <v>53498316</v>
      </c>
      <c r="D34" s="38">
        <v>25863988</v>
      </c>
      <c r="E34" s="38">
        <v>27634328</v>
      </c>
    </row>
    <row r="35" spans="1:5" ht="15" x14ac:dyDescent="0.25">
      <c r="A35" s="61" t="s">
        <v>174</v>
      </c>
      <c r="B35" s="50" t="s">
        <v>175</v>
      </c>
      <c r="C35" s="45">
        <v>537661550</v>
      </c>
      <c r="D35" s="38">
        <v>364478768</v>
      </c>
      <c r="E35" s="38">
        <v>173182782</v>
      </c>
    </row>
    <row r="36" spans="1:5" ht="15" x14ac:dyDescent="0.25">
      <c r="A36" s="30" t="s">
        <v>74</v>
      </c>
      <c r="B36" s="28"/>
      <c r="C36" s="29"/>
      <c r="D36" s="29"/>
      <c r="E36" s="29"/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/>
  </sheetViews>
  <sheetFormatPr baseColWidth="10" defaultRowHeight="12.75" x14ac:dyDescent="0.2"/>
  <cols>
    <col min="1" max="1" width="7" style="17" customWidth="1"/>
    <col min="2" max="2" width="66.85546875" style="17" customWidth="1"/>
    <col min="3" max="4" width="10.5703125" style="35" customWidth="1"/>
    <col min="5" max="15" width="10.5703125" style="17" customWidth="1"/>
    <col min="16" max="16384" width="11.42578125" style="17"/>
  </cols>
  <sheetData>
    <row r="1" spans="1:17" ht="15.75" x14ac:dyDescent="0.25">
      <c r="A1" s="34"/>
      <c r="B1" s="41" t="s">
        <v>176</v>
      </c>
      <c r="C1" s="41"/>
      <c r="D1" s="41"/>
      <c r="E1" s="34"/>
      <c r="F1" s="34"/>
      <c r="G1" s="34"/>
      <c r="H1" s="34"/>
      <c r="I1" s="34"/>
      <c r="J1" s="34"/>
      <c r="K1" s="34"/>
      <c r="L1" s="34"/>
      <c r="M1" s="34"/>
    </row>
    <row r="2" spans="1:17" ht="15.75" x14ac:dyDescent="0.25">
      <c r="A2" s="34"/>
      <c r="B2" s="41"/>
      <c r="C2" s="41"/>
      <c r="D2" s="41"/>
      <c r="E2" s="34"/>
      <c r="F2" s="34"/>
      <c r="G2" s="34"/>
      <c r="H2" s="34"/>
      <c r="I2" s="34"/>
      <c r="J2" s="34"/>
      <c r="K2" s="34"/>
      <c r="L2" s="34"/>
      <c r="M2" s="34"/>
    </row>
    <row r="3" spans="1:17" ht="15.75" x14ac:dyDescent="0.25">
      <c r="A3" s="34"/>
      <c r="B3" s="41" t="s">
        <v>12</v>
      </c>
      <c r="C3" s="100"/>
      <c r="D3" s="100"/>
      <c r="E3" s="68"/>
      <c r="F3" s="68"/>
      <c r="G3" s="68"/>
      <c r="H3" s="68"/>
      <c r="I3" s="68"/>
      <c r="J3" s="68"/>
      <c r="K3" s="68"/>
      <c r="L3" s="68"/>
      <c r="M3" s="68"/>
      <c r="N3" s="69"/>
      <c r="O3" s="69"/>
    </row>
    <row r="4" spans="1:17" ht="15" x14ac:dyDescent="0.25">
      <c r="A4" s="34"/>
      <c r="B4" s="34"/>
      <c r="C4" s="70">
        <v>2018</v>
      </c>
      <c r="D4" s="70">
        <v>2017</v>
      </c>
      <c r="E4" s="70">
        <v>2016</v>
      </c>
      <c r="F4" s="70">
        <v>2015</v>
      </c>
      <c r="G4" s="70">
        <v>2014</v>
      </c>
      <c r="H4" s="70">
        <v>2013</v>
      </c>
      <c r="I4" s="70">
        <v>2012</v>
      </c>
      <c r="J4" s="70">
        <v>2011</v>
      </c>
      <c r="K4" s="70">
        <v>2010</v>
      </c>
      <c r="L4" s="70">
        <v>2009</v>
      </c>
      <c r="M4" s="70">
        <v>2008</v>
      </c>
      <c r="N4" s="70">
        <v>2007</v>
      </c>
      <c r="O4" s="70">
        <v>2006</v>
      </c>
      <c r="P4" s="70">
        <v>2005</v>
      </c>
      <c r="Q4" s="70">
        <v>2004</v>
      </c>
    </row>
    <row r="5" spans="1:17" ht="15" x14ac:dyDescent="0.25">
      <c r="A5" s="37" t="s">
        <v>34</v>
      </c>
      <c r="B5" s="35" t="s">
        <v>35</v>
      </c>
      <c r="C5" s="64">
        <v>2988476.574</v>
      </c>
      <c r="D5" s="64">
        <v>2917555.3080000002</v>
      </c>
      <c r="E5" s="64">
        <v>2732513.41</v>
      </c>
      <c r="F5" s="64">
        <v>2521318.358</v>
      </c>
      <c r="G5" s="45">
        <v>2711548.7990000001</v>
      </c>
      <c r="H5" s="43">
        <v>2620299.159</v>
      </c>
      <c r="I5" s="43">
        <v>2452225.7289999998</v>
      </c>
      <c r="J5" s="39">
        <v>2310945</v>
      </c>
      <c r="K5" s="36">
        <v>2391774</v>
      </c>
      <c r="L5" s="36">
        <v>2491892</v>
      </c>
      <c r="M5" s="36">
        <v>2313313</v>
      </c>
      <c r="N5" s="36">
        <v>2088689</v>
      </c>
      <c r="O5" s="36">
        <v>1653164</v>
      </c>
      <c r="P5" s="36">
        <v>997000</v>
      </c>
      <c r="Q5" s="36">
        <v>980000</v>
      </c>
    </row>
    <row r="6" spans="1:17" ht="15" x14ac:dyDescent="0.25">
      <c r="A6" s="37" t="s">
        <v>36</v>
      </c>
      <c r="B6" s="35" t="s">
        <v>37</v>
      </c>
      <c r="C6" s="64">
        <v>293481.59100000001</v>
      </c>
      <c r="D6" s="64">
        <v>332793.09100000001</v>
      </c>
      <c r="E6" s="64">
        <v>349989.21799999999</v>
      </c>
      <c r="F6" s="64">
        <v>439871.60499999998</v>
      </c>
      <c r="G6" s="45">
        <v>651282.03300000005</v>
      </c>
      <c r="H6" s="43">
        <v>525865.56200000003</v>
      </c>
      <c r="I6" s="43">
        <v>465907.26400000002</v>
      </c>
      <c r="J6" s="39">
        <v>439885</v>
      </c>
      <c r="K6" s="36">
        <v>475259</v>
      </c>
      <c r="L6" s="36">
        <v>597058</v>
      </c>
      <c r="M6" s="36">
        <v>1172477</v>
      </c>
      <c r="N6" s="36">
        <v>1014297</v>
      </c>
      <c r="O6" s="36">
        <v>1526887</v>
      </c>
      <c r="P6" s="36">
        <v>944000</v>
      </c>
      <c r="Q6" s="36">
        <v>959000</v>
      </c>
    </row>
    <row r="7" spans="1:17" ht="15" x14ac:dyDescent="0.25">
      <c r="A7" s="37" t="s">
        <v>38</v>
      </c>
      <c r="B7" s="35" t="s">
        <v>39</v>
      </c>
      <c r="C7" s="64">
        <v>2390803.0639999998</v>
      </c>
      <c r="D7" s="64">
        <v>2240346.0490000001</v>
      </c>
      <c r="E7" s="64">
        <v>2121501.3730000001</v>
      </c>
      <c r="F7" s="64">
        <v>1846951.284</v>
      </c>
      <c r="G7" s="45">
        <v>1744034.469</v>
      </c>
      <c r="H7" s="43">
        <v>1770285.7209999999</v>
      </c>
      <c r="I7" s="43">
        <v>1672925.969</v>
      </c>
      <c r="J7" s="39">
        <v>1589459</v>
      </c>
      <c r="K7" s="36">
        <v>1665830</v>
      </c>
      <c r="L7" s="36">
        <v>1657551</v>
      </c>
      <c r="M7" s="36">
        <v>944324</v>
      </c>
      <c r="N7" s="36">
        <v>860389</v>
      </c>
      <c r="O7" s="35" t="s">
        <v>177</v>
      </c>
      <c r="P7" s="35" t="s">
        <v>177</v>
      </c>
      <c r="Q7" s="35" t="s">
        <v>178</v>
      </c>
    </row>
    <row r="8" spans="1:17" ht="15" x14ac:dyDescent="0.25">
      <c r="A8" s="37" t="s">
        <v>40</v>
      </c>
      <c r="B8" s="35" t="s">
        <v>41</v>
      </c>
      <c r="C8" s="64">
        <v>72406.122000000003</v>
      </c>
      <c r="D8" s="64">
        <v>51765.78</v>
      </c>
      <c r="E8" s="64">
        <v>16712.717000000001</v>
      </c>
      <c r="F8" s="64">
        <v>9694.5360000000001</v>
      </c>
      <c r="G8" s="45">
        <v>39805.699000000001</v>
      </c>
      <c r="H8" s="43">
        <v>27918.400000000001</v>
      </c>
      <c r="I8" s="43">
        <v>41565.671999999999</v>
      </c>
      <c r="J8" s="39">
        <v>20466</v>
      </c>
      <c r="K8" s="36">
        <v>23198</v>
      </c>
      <c r="L8" s="36">
        <v>2124</v>
      </c>
      <c r="M8" s="36">
        <v>41549</v>
      </c>
      <c r="N8" s="36">
        <v>28759</v>
      </c>
      <c r="O8" s="36">
        <v>126277</v>
      </c>
      <c r="P8" s="36">
        <v>53000</v>
      </c>
      <c r="Q8" s="36">
        <v>21000</v>
      </c>
    </row>
    <row r="9" spans="1:17" ht="15" x14ac:dyDescent="0.25">
      <c r="A9" s="37" t="s">
        <v>42</v>
      </c>
      <c r="B9" s="35" t="s">
        <v>43</v>
      </c>
      <c r="C9" s="64">
        <v>174562.30100000001</v>
      </c>
      <c r="D9" s="64">
        <v>239939.14600000001</v>
      </c>
      <c r="E9" s="64">
        <v>231032.299</v>
      </c>
      <c r="F9" s="64">
        <v>207403.734</v>
      </c>
      <c r="G9" s="45">
        <v>260979.378</v>
      </c>
      <c r="H9" s="43">
        <v>281979.14299999998</v>
      </c>
      <c r="I9" s="43">
        <v>258038.15900000001</v>
      </c>
      <c r="J9" s="39">
        <v>249052</v>
      </c>
      <c r="K9" s="36">
        <v>213931</v>
      </c>
      <c r="L9" s="36">
        <v>230992</v>
      </c>
      <c r="M9" s="36">
        <v>147731</v>
      </c>
      <c r="N9" s="36">
        <v>185244</v>
      </c>
      <c r="O9" s="34"/>
      <c r="P9" s="34"/>
      <c r="Q9" s="34"/>
    </row>
    <row r="10" spans="1:17" ht="15" x14ac:dyDescent="0.25">
      <c r="A10" s="37" t="s">
        <v>44</v>
      </c>
      <c r="B10" s="35" t="s">
        <v>45</v>
      </c>
      <c r="C10" s="64">
        <v>57223.495999999999</v>
      </c>
      <c r="D10" s="64">
        <v>52711.241999999998</v>
      </c>
      <c r="E10" s="64">
        <v>13277.803</v>
      </c>
      <c r="F10" s="64">
        <v>17397.199000000001</v>
      </c>
      <c r="G10" s="45">
        <v>15447.22</v>
      </c>
      <c r="H10" s="43">
        <v>14250.333000000001</v>
      </c>
      <c r="I10" s="43">
        <v>13788.665000000001</v>
      </c>
      <c r="J10" s="39">
        <v>12083</v>
      </c>
      <c r="K10" s="35">
        <v>597</v>
      </c>
      <c r="L10" s="36">
        <v>4167</v>
      </c>
      <c r="M10" s="36">
        <v>7232</v>
      </c>
      <c r="N10" s="34"/>
      <c r="O10" s="34"/>
      <c r="P10" s="34"/>
      <c r="Q10" s="34"/>
    </row>
    <row r="11" spans="1:17" ht="15" x14ac:dyDescent="0.25">
      <c r="A11" s="37"/>
      <c r="B11" s="34"/>
      <c r="E11" s="35"/>
      <c r="F11" s="64"/>
      <c r="G11" s="45"/>
      <c r="H11" s="34"/>
      <c r="I11" s="38"/>
      <c r="J11" s="39"/>
      <c r="K11" s="34"/>
      <c r="L11" s="34"/>
      <c r="M11" s="34"/>
      <c r="N11" s="34"/>
      <c r="O11" s="34"/>
      <c r="P11" s="34"/>
      <c r="Q11" s="34"/>
    </row>
    <row r="12" spans="1:17" ht="15" x14ac:dyDescent="0.25">
      <c r="A12" s="37" t="s">
        <v>46</v>
      </c>
      <c r="B12" s="35" t="s">
        <v>47</v>
      </c>
      <c r="C12" s="64">
        <v>2768990.716</v>
      </c>
      <c r="D12" s="105">
        <v>2688852.1749999998</v>
      </c>
      <c r="E12" s="64">
        <v>2438634.784</v>
      </c>
      <c r="F12" s="64">
        <v>2308615.4980000001</v>
      </c>
      <c r="G12" s="45">
        <v>2422597.7689999999</v>
      </c>
      <c r="H12" s="45">
        <v>2363080.3730000001</v>
      </c>
      <c r="I12" s="45">
        <v>2336000.054</v>
      </c>
      <c r="J12" s="38">
        <v>2170060</v>
      </c>
      <c r="K12" s="38">
        <v>2139407</v>
      </c>
      <c r="L12" s="38">
        <v>2322865</v>
      </c>
      <c r="M12" s="38">
        <v>2179249</v>
      </c>
      <c r="N12" s="38">
        <v>1612128</v>
      </c>
      <c r="O12" s="38">
        <v>1563057</v>
      </c>
      <c r="P12" s="38">
        <v>909000</v>
      </c>
      <c r="Q12" s="38">
        <v>929000</v>
      </c>
    </row>
    <row r="13" spans="1:17" ht="15" x14ac:dyDescent="0.25">
      <c r="A13" s="37" t="s">
        <v>48</v>
      </c>
      <c r="B13" s="35" t="s">
        <v>49</v>
      </c>
      <c r="C13" s="64">
        <v>1589600.3970000001</v>
      </c>
      <c r="D13" s="105">
        <v>1527655.1270000001</v>
      </c>
      <c r="E13" s="64">
        <v>1375693.8189999999</v>
      </c>
      <c r="F13" s="64">
        <v>1376011.3160000001</v>
      </c>
      <c r="G13" s="45">
        <v>1504430.4890000001</v>
      </c>
      <c r="H13" s="45">
        <v>1419409.077</v>
      </c>
      <c r="I13" s="45">
        <v>1406912.07</v>
      </c>
      <c r="J13" s="38">
        <v>1308784</v>
      </c>
      <c r="K13" s="38">
        <v>1300417</v>
      </c>
      <c r="L13" s="38">
        <v>1405689</v>
      </c>
      <c r="M13" s="38">
        <v>1243873</v>
      </c>
      <c r="N13" s="38">
        <v>822769</v>
      </c>
      <c r="O13" s="38">
        <v>878426</v>
      </c>
      <c r="P13" s="38">
        <v>585000</v>
      </c>
      <c r="Q13" s="38">
        <v>577000</v>
      </c>
    </row>
    <row r="14" spans="1:17" ht="15" x14ac:dyDescent="0.25">
      <c r="A14" s="37" t="s">
        <v>50</v>
      </c>
      <c r="B14" s="35" t="s">
        <v>51</v>
      </c>
      <c r="C14" s="64">
        <v>57126.512999999999</v>
      </c>
      <c r="D14" s="105">
        <v>54742.332999999999</v>
      </c>
      <c r="E14" s="64">
        <v>57142.574000000001</v>
      </c>
      <c r="F14" s="64">
        <v>85980.987999999998</v>
      </c>
      <c r="G14" s="45">
        <v>69612.429000000004</v>
      </c>
      <c r="H14" s="45">
        <v>65085.885999999999</v>
      </c>
      <c r="I14" s="45">
        <v>172386.55900000001</v>
      </c>
      <c r="J14" s="38">
        <v>60776</v>
      </c>
      <c r="K14" s="38">
        <v>74816</v>
      </c>
      <c r="L14" s="38">
        <v>101744</v>
      </c>
      <c r="M14" s="38">
        <v>47199</v>
      </c>
      <c r="N14" s="38">
        <v>42445</v>
      </c>
      <c r="O14" s="38">
        <v>60148</v>
      </c>
      <c r="P14" s="38">
        <v>39000</v>
      </c>
      <c r="Q14" s="38">
        <v>52000</v>
      </c>
    </row>
    <row r="15" spans="1:17" ht="15" x14ac:dyDescent="0.25">
      <c r="A15" s="37" t="s">
        <v>52</v>
      </c>
      <c r="B15" s="35" t="s">
        <v>53</v>
      </c>
      <c r="C15" s="64">
        <v>1122263.8060000001</v>
      </c>
      <c r="D15" s="105">
        <v>1106454.7150000001</v>
      </c>
      <c r="E15" s="64">
        <v>1005798.3909999999</v>
      </c>
      <c r="F15" s="64">
        <v>846623.19400000002</v>
      </c>
      <c r="G15" s="45">
        <v>848554.85100000002</v>
      </c>
      <c r="H15" s="45">
        <v>878585.41</v>
      </c>
      <c r="I15" s="45">
        <v>756701.42500000005</v>
      </c>
      <c r="J15" s="38">
        <v>800500</v>
      </c>
      <c r="K15" s="38">
        <v>764174</v>
      </c>
      <c r="L15" s="38">
        <v>815432</v>
      </c>
      <c r="M15" s="38">
        <v>888177</v>
      </c>
      <c r="N15" s="38">
        <v>746914</v>
      </c>
      <c r="O15" s="38">
        <v>624483</v>
      </c>
      <c r="P15" s="38">
        <v>285000</v>
      </c>
      <c r="Q15" s="38">
        <v>300000</v>
      </c>
    </row>
    <row r="16" spans="1:17" ht="15" x14ac:dyDescent="0.25">
      <c r="A16" s="37"/>
      <c r="B16" s="34"/>
      <c r="E16" s="35"/>
      <c r="F16" s="65">
        <v>0</v>
      </c>
      <c r="G16" s="38"/>
      <c r="H16" s="45"/>
      <c r="I16" s="38"/>
      <c r="J16" s="38"/>
      <c r="K16" s="45"/>
      <c r="L16" s="45"/>
      <c r="M16" s="45"/>
      <c r="N16" s="45"/>
      <c r="O16" s="45"/>
      <c r="P16" s="45"/>
      <c r="Q16" s="45"/>
    </row>
    <row r="17" spans="1:19" ht="15" x14ac:dyDescent="0.25">
      <c r="A17" s="37" t="s">
        <v>54</v>
      </c>
      <c r="B17" s="35" t="s">
        <v>55</v>
      </c>
      <c r="C17" s="64">
        <v>219485.85800000001</v>
      </c>
      <c r="D17" s="105">
        <v>228236.36199999999</v>
      </c>
      <c r="E17" s="64">
        <v>293878.62599999999</v>
      </c>
      <c r="F17" s="64">
        <v>212702.86</v>
      </c>
      <c r="G17" s="45">
        <v>288951.03000000003</v>
      </c>
      <c r="H17" s="45">
        <v>257218.78599999999</v>
      </c>
      <c r="I17" s="45">
        <v>116225.675</v>
      </c>
      <c r="J17" s="38">
        <v>140885</v>
      </c>
      <c r="K17" s="38">
        <v>239408</v>
      </c>
      <c r="L17" s="38">
        <v>169027</v>
      </c>
      <c r="M17" s="38">
        <v>134064</v>
      </c>
      <c r="N17" s="38">
        <v>476561</v>
      </c>
      <c r="O17" s="38">
        <v>90107</v>
      </c>
      <c r="P17" s="38">
        <v>88000</v>
      </c>
      <c r="Q17" s="38">
        <v>51000</v>
      </c>
    </row>
    <row r="18" spans="1:19" ht="15" x14ac:dyDescent="0.25">
      <c r="A18" s="37"/>
      <c r="B18" s="34"/>
      <c r="E18" s="35"/>
      <c r="F18" s="65">
        <v>0</v>
      </c>
      <c r="G18" s="38"/>
      <c r="H18" s="45"/>
      <c r="I18" s="38"/>
      <c r="J18" s="38"/>
      <c r="K18" s="45"/>
      <c r="L18" s="45"/>
      <c r="M18" s="45"/>
      <c r="N18" s="45"/>
      <c r="O18" s="45"/>
      <c r="P18" s="45"/>
      <c r="Q18" s="45"/>
    </row>
    <row r="19" spans="1:19" ht="15" x14ac:dyDescent="0.25">
      <c r="A19" s="37" t="s">
        <v>56</v>
      </c>
      <c r="B19" s="35" t="s">
        <v>57</v>
      </c>
      <c r="C19" s="65">
        <v>41651.902000000002</v>
      </c>
      <c r="D19" s="65">
        <v>24592.61</v>
      </c>
      <c r="E19" s="65">
        <v>12803.911</v>
      </c>
      <c r="F19" s="64">
        <v>33073.834000000003</v>
      </c>
      <c r="G19" s="45">
        <v>44662.572999999997</v>
      </c>
      <c r="H19" s="45">
        <v>23828.897000000001</v>
      </c>
      <c r="I19" s="45">
        <v>10282.156000000001</v>
      </c>
      <c r="J19" s="38">
        <v>7729</v>
      </c>
      <c r="K19" s="38">
        <v>-2138</v>
      </c>
      <c r="L19" s="38">
        <v>-112270</v>
      </c>
      <c r="M19" s="38">
        <v>43657</v>
      </c>
      <c r="N19" s="38">
        <v>28636</v>
      </c>
      <c r="O19" s="38">
        <v>26831</v>
      </c>
      <c r="P19" s="38">
        <v>6000</v>
      </c>
      <c r="Q19" s="38">
        <v>-17000</v>
      </c>
    </row>
    <row r="20" spans="1:19" ht="15" x14ac:dyDescent="0.25">
      <c r="A20" s="37" t="s">
        <v>58</v>
      </c>
      <c r="B20" s="35" t="s">
        <v>59</v>
      </c>
      <c r="C20" s="64">
        <v>97106.917000000001</v>
      </c>
      <c r="D20" s="64">
        <v>62294.506000000001</v>
      </c>
      <c r="E20" s="64">
        <v>41006.514999999999</v>
      </c>
      <c r="F20" s="64">
        <v>58022.627999999997</v>
      </c>
      <c r="G20" s="45">
        <v>79587.362999999998</v>
      </c>
      <c r="H20" s="45">
        <v>51738.91</v>
      </c>
      <c r="I20" s="45">
        <v>55689.457000000002</v>
      </c>
      <c r="J20" s="38">
        <v>61579</v>
      </c>
      <c r="K20" s="38">
        <v>77539</v>
      </c>
      <c r="L20" s="38">
        <v>97201</v>
      </c>
      <c r="M20" s="38">
        <v>92486</v>
      </c>
      <c r="N20" s="38">
        <v>64399</v>
      </c>
      <c r="O20" s="38">
        <v>56925</v>
      </c>
      <c r="P20" s="38">
        <v>25000</v>
      </c>
      <c r="Q20" s="38">
        <v>14000</v>
      </c>
    </row>
    <row r="21" spans="1:19" ht="15" x14ac:dyDescent="0.25">
      <c r="A21" s="37" t="s">
        <v>60</v>
      </c>
      <c r="B21" s="35" t="s">
        <v>61</v>
      </c>
      <c r="C21" s="65">
        <v>55455.014999999999</v>
      </c>
      <c r="D21" s="65">
        <v>37701.896000000001</v>
      </c>
      <c r="E21" s="65">
        <v>28202.603999999999</v>
      </c>
      <c r="F21" s="64">
        <v>24948.794000000002</v>
      </c>
      <c r="G21" s="45">
        <v>34924.79</v>
      </c>
      <c r="H21" s="45">
        <v>27910.012999999999</v>
      </c>
      <c r="I21" s="45">
        <v>45407.300999999999</v>
      </c>
      <c r="J21" s="38">
        <v>53850</v>
      </c>
      <c r="K21" s="38">
        <v>79677</v>
      </c>
      <c r="L21" s="38">
        <v>209471</v>
      </c>
      <c r="M21" s="38">
        <v>48829</v>
      </c>
      <c r="N21" s="38">
        <v>-35763</v>
      </c>
      <c r="O21" s="38">
        <v>30094</v>
      </c>
      <c r="P21" s="38">
        <v>19000</v>
      </c>
      <c r="Q21" s="38">
        <v>31000</v>
      </c>
    </row>
    <row r="22" spans="1:19" ht="15" x14ac:dyDescent="0.25">
      <c r="A22" s="37"/>
      <c r="B22" s="34"/>
      <c r="E22" s="35"/>
      <c r="F22" s="65">
        <v>0</v>
      </c>
      <c r="G22" s="38"/>
      <c r="H22" s="45"/>
      <c r="I22" s="38"/>
      <c r="J22" s="38"/>
      <c r="K22" s="45"/>
      <c r="L22" s="45"/>
      <c r="M22" s="45"/>
      <c r="N22" s="45"/>
      <c r="O22" s="45"/>
      <c r="P22" s="45"/>
      <c r="Q22" s="45"/>
    </row>
    <row r="23" spans="1:19" ht="15" x14ac:dyDescent="0.25">
      <c r="A23" s="37" t="s">
        <v>62</v>
      </c>
      <c r="B23" s="35" t="s">
        <v>63</v>
      </c>
      <c r="C23" s="64">
        <v>261137.76</v>
      </c>
      <c r="D23" s="64">
        <v>252828.97200000001</v>
      </c>
      <c r="E23" s="64">
        <v>306682.53700000001</v>
      </c>
      <c r="F23" s="64">
        <v>245776.69399999999</v>
      </c>
      <c r="G23" s="45">
        <v>333613.603</v>
      </c>
      <c r="H23" s="45">
        <v>281047.68300000002</v>
      </c>
      <c r="I23" s="45">
        <v>126507.83100000001</v>
      </c>
      <c r="J23" s="38">
        <v>148614</v>
      </c>
      <c r="K23" s="38">
        <v>237270</v>
      </c>
      <c r="L23" s="38">
        <v>56757</v>
      </c>
      <c r="M23" s="38">
        <v>177721</v>
      </c>
      <c r="N23" s="38">
        <v>505196</v>
      </c>
      <c r="O23" s="38">
        <v>116938</v>
      </c>
      <c r="P23" s="38">
        <v>94000</v>
      </c>
      <c r="Q23" s="38">
        <v>34000</v>
      </c>
      <c r="R23" s="39"/>
      <c r="S23" s="71"/>
    </row>
    <row r="24" spans="1:19" ht="15" x14ac:dyDescent="0.25">
      <c r="A24" s="37" t="s">
        <v>64</v>
      </c>
      <c r="B24" s="35" t="s">
        <v>65</v>
      </c>
      <c r="C24" s="64">
        <v>62248.913</v>
      </c>
      <c r="D24" s="64">
        <v>81567.622000000003</v>
      </c>
      <c r="E24" s="64">
        <v>53396.355000000003</v>
      </c>
      <c r="F24" s="64">
        <v>142855.41200000001</v>
      </c>
      <c r="G24" s="45">
        <v>75148.87</v>
      </c>
      <c r="H24" s="45">
        <v>76513.794999999998</v>
      </c>
      <c r="I24" s="45">
        <v>36890.942000000003</v>
      </c>
      <c r="J24" s="38">
        <v>38971</v>
      </c>
      <c r="K24" s="38">
        <v>37732</v>
      </c>
      <c r="L24" s="38">
        <v>42160</v>
      </c>
      <c r="M24" s="38">
        <v>87195</v>
      </c>
      <c r="N24" s="38">
        <v>-39956</v>
      </c>
      <c r="O24" s="38">
        <v>37547</v>
      </c>
      <c r="P24" s="45"/>
      <c r="Q24" s="45"/>
    </row>
    <row r="25" spans="1:19" ht="15" x14ac:dyDescent="0.25">
      <c r="A25" s="37"/>
      <c r="B25" s="34"/>
      <c r="E25" s="35"/>
      <c r="F25" s="65">
        <v>0</v>
      </c>
      <c r="G25" s="38"/>
      <c r="H25" s="45"/>
      <c r="I25" s="38"/>
      <c r="J25" s="38"/>
      <c r="K25" s="45"/>
      <c r="L25" s="45"/>
      <c r="M25" s="45"/>
      <c r="N25" s="45"/>
      <c r="O25" s="45"/>
      <c r="P25" s="45"/>
      <c r="Q25" s="45"/>
    </row>
    <row r="26" spans="1:19" ht="15" x14ac:dyDescent="0.25">
      <c r="A26" s="37" t="s">
        <v>66</v>
      </c>
      <c r="B26" s="35" t="s">
        <v>67</v>
      </c>
      <c r="C26" s="64">
        <v>198888.84700000001</v>
      </c>
      <c r="D26" s="64">
        <v>171261.35</v>
      </c>
      <c r="E26" s="64">
        <v>253286.182</v>
      </c>
      <c r="F26" s="64">
        <v>102921.28200000001</v>
      </c>
      <c r="G26" s="45">
        <v>258464.73300000001</v>
      </c>
      <c r="H26" s="45">
        <v>204533.88800000001</v>
      </c>
      <c r="I26" s="45">
        <v>89616.888999999996</v>
      </c>
      <c r="J26" s="38">
        <v>109643</v>
      </c>
      <c r="K26" s="38">
        <v>199538</v>
      </c>
      <c r="L26" s="38">
        <v>14597</v>
      </c>
      <c r="M26" s="38">
        <v>90526</v>
      </c>
      <c r="N26" s="38">
        <v>545152</v>
      </c>
      <c r="O26" s="38">
        <v>79391</v>
      </c>
      <c r="P26" s="45"/>
      <c r="Q26" s="45"/>
    </row>
    <row r="27" spans="1:19" ht="15" x14ac:dyDescent="0.25">
      <c r="A27" s="37"/>
      <c r="B27" s="34"/>
      <c r="E27" s="35"/>
      <c r="F27" s="65">
        <v>0</v>
      </c>
      <c r="G27" s="38"/>
      <c r="H27" s="45"/>
      <c r="I27" s="38"/>
      <c r="J27" s="38"/>
      <c r="K27" s="45"/>
      <c r="L27" s="45"/>
      <c r="M27" s="45"/>
      <c r="N27" s="45"/>
      <c r="O27" s="45"/>
      <c r="P27" s="45"/>
      <c r="Q27" s="45"/>
    </row>
    <row r="28" spans="1:19" ht="15" x14ac:dyDescent="0.25">
      <c r="A28" s="37" t="s">
        <v>68</v>
      </c>
      <c r="B28" s="35" t="s">
        <v>69</v>
      </c>
      <c r="C28" s="65">
        <v>201888.52799999999</v>
      </c>
      <c r="D28" s="65">
        <v>170825.158</v>
      </c>
      <c r="E28" s="65">
        <v>252409.96100000001</v>
      </c>
      <c r="F28" s="64">
        <v>88982.2</v>
      </c>
      <c r="G28" s="45">
        <v>262657.99200000003</v>
      </c>
      <c r="H28" s="45">
        <v>201995.568</v>
      </c>
      <c r="I28" s="45">
        <v>73514.760999999999</v>
      </c>
      <c r="J28" s="38">
        <v>109217</v>
      </c>
      <c r="K28" s="38">
        <v>194125</v>
      </c>
      <c r="L28" s="38">
        <v>18782</v>
      </c>
      <c r="M28" s="38">
        <v>82684</v>
      </c>
      <c r="N28" s="38">
        <v>346178</v>
      </c>
      <c r="O28" s="38">
        <v>77848</v>
      </c>
      <c r="P28" s="45"/>
      <c r="Q28" s="45"/>
    </row>
    <row r="29" spans="1:19" ht="15" x14ac:dyDescent="0.25">
      <c r="A29" s="37" t="s">
        <v>70</v>
      </c>
      <c r="B29" s="35" t="s">
        <v>71</v>
      </c>
      <c r="C29" s="64">
        <v>36098.409</v>
      </c>
      <c r="D29" s="64">
        <v>15271</v>
      </c>
      <c r="E29" s="64">
        <v>41673.42</v>
      </c>
      <c r="F29" s="64">
        <v>27528.75</v>
      </c>
      <c r="G29" s="45">
        <v>39461.462</v>
      </c>
      <c r="H29" s="45">
        <v>56444.173000000003</v>
      </c>
      <c r="I29" s="45">
        <v>64010.15</v>
      </c>
      <c r="J29" s="38">
        <v>63167</v>
      </c>
      <c r="K29" s="38">
        <v>34566</v>
      </c>
      <c r="L29" s="38">
        <v>513209</v>
      </c>
      <c r="M29" s="38">
        <v>45463</v>
      </c>
      <c r="N29" s="38">
        <v>52572</v>
      </c>
      <c r="O29" s="38">
        <v>42536</v>
      </c>
      <c r="P29" s="45"/>
      <c r="Q29" s="45"/>
    </row>
    <row r="30" spans="1:19" ht="15" x14ac:dyDescent="0.25">
      <c r="A30" s="37" t="s">
        <v>72</v>
      </c>
      <c r="B30" s="35" t="s">
        <v>73</v>
      </c>
      <c r="C30" s="64">
        <v>32801.338000000003</v>
      </c>
      <c r="D30" s="64">
        <v>17958.52</v>
      </c>
      <c r="E30" s="64">
        <v>16600.666000000001</v>
      </c>
      <c r="F30" s="64">
        <v>19134.276999999998</v>
      </c>
      <c r="G30" s="45">
        <v>35087.072999999997</v>
      </c>
      <c r="H30" s="45">
        <v>31264.388999999999</v>
      </c>
      <c r="I30" s="45">
        <v>20469.530999999999</v>
      </c>
      <c r="J30" s="38">
        <v>18292</v>
      </c>
      <c r="K30" s="38">
        <v>23593</v>
      </c>
      <c r="L30" s="38">
        <v>14131</v>
      </c>
      <c r="M30" s="38">
        <v>51919</v>
      </c>
      <c r="N30" s="38">
        <v>29257</v>
      </c>
      <c r="O30" s="38">
        <v>11339</v>
      </c>
      <c r="P30" s="45"/>
      <c r="Q30" s="45"/>
    </row>
    <row r="31" spans="1:19" ht="15" x14ac:dyDescent="0.25">
      <c r="A31" s="67" t="s">
        <v>179</v>
      </c>
      <c r="B31" s="34"/>
      <c r="C31" s="45"/>
      <c r="D31" s="45"/>
      <c r="E31" s="34"/>
      <c r="F31" s="34"/>
      <c r="G31" s="34"/>
      <c r="H31" s="34"/>
      <c r="I31" s="34"/>
      <c r="J31" s="34"/>
      <c r="K31" s="34"/>
      <c r="L31" s="34"/>
      <c r="M31" s="34"/>
    </row>
    <row r="32" spans="1:19" ht="15" x14ac:dyDescent="0.25">
      <c r="A32" s="67" t="s">
        <v>180</v>
      </c>
      <c r="B32" s="34"/>
      <c r="C32" s="57"/>
      <c r="D32" s="46"/>
      <c r="E32" s="59"/>
      <c r="F32" s="34"/>
    </row>
    <row r="33" spans="3:5" ht="15" x14ac:dyDescent="0.25">
      <c r="C33" s="74"/>
      <c r="D33" s="60"/>
      <c r="E33" s="38"/>
    </row>
    <row r="34" spans="3:5" ht="15" x14ac:dyDescent="0.25">
      <c r="C34" s="59"/>
      <c r="D34" s="38"/>
      <c r="E34" s="38"/>
    </row>
    <row r="35" spans="3:5" x14ac:dyDescent="0.2">
      <c r="D35" s="38"/>
      <c r="E35" s="38"/>
    </row>
    <row r="36" spans="3:5" x14ac:dyDescent="0.2">
      <c r="D36" s="38"/>
      <c r="E36" s="38"/>
    </row>
    <row r="37" spans="3:5" x14ac:dyDescent="0.2">
      <c r="D37" s="38"/>
      <c r="E37" s="38"/>
    </row>
    <row r="38" spans="3:5" x14ac:dyDescent="0.2">
      <c r="D38" s="38"/>
      <c r="E38" s="38"/>
    </row>
    <row r="39" spans="3:5" x14ac:dyDescent="0.2">
      <c r="D39" s="38"/>
      <c r="E39" s="38"/>
    </row>
    <row r="40" spans="3:5" x14ac:dyDescent="0.2">
      <c r="D40" s="38"/>
      <c r="E40" s="38"/>
    </row>
    <row r="41" spans="3:5" x14ac:dyDescent="0.2">
      <c r="D41" s="38"/>
      <c r="E41" s="38"/>
    </row>
    <row r="42" spans="3:5" x14ac:dyDescent="0.2">
      <c r="D42" s="38"/>
      <c r="E42" s="38"/>
    </row>
    <row r="43" spans="3:5" x14ac:dyDescent="0.2">
      <c r="D43" s="38"/>
      <c r="E43" s="38"/>
    </row>
    <row r="44" spans="3:5" x14ac:dyDescent="0.2">
      <c r="D44" s="38"/>
      <c r="E44" s="38"/>
    </row>
    <row r="45" spans="3:5" x14ac:dyDescent="0.2">
      <c r="D45" s="38"/>
      <c r="E45" s="38"/>
    </row>
    <row r="46" spans="3:5" x14ac:dyDescent="0.2">
      <c r="D46" s="38"/>
      <c r="E46" s="38"/>
    </row>
    <row r="47" spans="3:5" x14ac:dyDescent="0.2">
      <c r="D47" s="38"/>
      <c r="E47" s="38"/>
    </row>
    <row r="48" spans="3:5" x14ac:dyDescent="0.2">
      <c r="D48" s="38"/>
      <c r="E48" s="38"/>
    </row>
    <row r="49" spans="4:5" x14ac:dyDescent="0.2">
      <c r="D49" s="38"/>
      <c r="E49" s="38"/>
    </row>
    <row r="50" spans="4:5" x14ac:dyDescent="0.2">
      <c r="D50" s="38"/>
      <c r="E50" s="38"/>
    </row>
    <row r="51" spans="4:5" x14ac:dyDescent="0.2">
      <c r="D51" s="38"/>
      <c r="E51" s="38"/>
    </row>
    <row r="52" spans="4:5" x14ac:dyDescent="0.2">
      <c r="D52" s="38"/>
      <c r="E52" s="38"/>
    </row>
    <row r="53" spans="4:5" x14ac:dyDescent="0.2">
      <c r="D53" s="38"/>
      <c r="E53" s="38"/>
    </row>
    <row r="54" spans="4:5" x14ac:dyDescent="0.2">
      <c r="D54" s="38"/>
      <c r="E54" s="38"/>
    </row>
    <row r="55" spans="4:5" x14ac:dyDescent="0.2">
      <c r="D55" s="38"/>
      <c r="E55" s="38"/>
    </row>
    <row r="56" spans="4:5" x14ac:dyDescent="0.2">
      <c r="D56" s="38"/>
      <c r="E56" s="38"/>
    </row>
    <row r="57" spans="4:5" x14ac:dyDescent="0.2">
      <c r="D57" s="38"/>
      <c r="E57" s="38"/>
    </row>
    <row r="58" spans="4:5" x14ac:dyDescent="0.2">
      <c r="D58" s="38"/>
      <c r="E58" s="38"/>
    </row>
    <row r="59" spans="4:5" x14ac:dyDescent="0.2">
      <c r="D59" s="38"/>
    </row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/>
  </sheetViews>
  <sheetFormatPr baseColWidth="10" defaultRowHeight="15" x14ac:dyDescent="0.25"/>
  <cols>
    <col min="1" max="1" width="7.5703125" customWidth="1"/>
    <col min="2" max="2" width="64.140625" customWidth="1"/>
    <col min="3" max="3" width="13.7109375" style="57" customWidth="1"/>
    <col min="4" max="12" width="13.7109375" customWidth="1"/>
    <col min="13" max="13" width="13.140625" bestFit="1" customWidth="1"/>
    <col min="14" max="14" width="12.85546875" customWidth="1"/>
  </cols>
  <sheetData>
    <row r="1" spans="1:17" ht="15.75" x14ac:dyDescent="0.25">
      <c r="A1" s="44"/>
      <c r="B1" s="41" t="s">
        <v>181</v>
      </c>
      <c r="C1" s="41"/>
      <c r="D1" s="41"/>
      <c r="E1" s="44"/>
      <c r="F1" s="44"/>
      <c r="G1" s="44"/>
      <c r="H1" s="44"/>
      <c r="I1" s="44"/>
      <c r="J1" s="44"/>
    </row>
    <row r="2" spans="1:17" ht="15.75" x14ac:dyDescent="0.25">
      <c r="A2" s="44"/>
      <c r="B2" s="41"/>
      <c r="C2" s="41"/>
      <c r="D2" s="41"/>
      <c r="E2" s="44"/>
      <c r="F2" s="44"/>
      <c r="G2" s="44"/>
      <c r="H2" s="44"/>
      <c r="I2" s="44"/>
      <c r="J2" s="44"/>
    </row>
    <row r="3" spans="1:17" ht="15.75" x14ac:dyDescent="0.25">
      <c r="A3" s="44"/>
      <c r="B3" s="41" t="s">
        <v>182</v>
      </c>
      <c r="C3" s="72"/>
      <c r="D3" s="72"/>
      <c r="E3" s="44"/>
      <c r="F3" s="44"/>
      <c r="G3" s="44"/>
      <c r="H3" s="44"/>
      <c r="I3" s="44"/>
      <c r="J3" s="44"/>
    </row>
    <row r="4" spans="1:17" x14ac:dyDescent="0.25">
      <c r="A4" s="44"/>
      <c r="B4" s="44"/>
      <c r="C4" s="70">
        <v>2018</v>
      </c>
      <c r="D4" s="70">
        <v>2017</v>
      </c>
      <c r="E4" s="70">
        <v>2016</v>
      </c>
      <c r="F4" s="70">
        <v>2015</v>
      </c>
      <c r="G4" s="70">
        <v>2014</v>
      </c>
      <c r="H4" s="70">
        <v>2013</v>
      </c>
      <c r="I4" s="70">
        <v>2012</v>
      </c>
      <c r="J4" s="70">
        <v>2011</v>
      </c>
      <c r="K4" s="70">
        <v>2010</v>
      </c>
      <c r="L4" s="70">
        <v>2009</v>
      </c>
      <c r="M4" s="70">
        <v>2008</v>
      </c>
      <c r="N4" s="70">
        <v>2007</v>
      </c>
    </row>
    <row r="5" spans="1:17" x14ac:dyDescent="0.25">
      <c r="A5" s="37" t="s">
        <v>34</v>
      </c>
      <c r="B5" s="35" t="s">
        <v>35</v>
      </c>
      <c r="C5" s="101">
        <v>1621592790</v>
      </c>
      <c r="D5" s="54">
        <v>1580899490</v>
      </c>
      <c r="E5" s="54">
        <v>1563231136</v>
      </c>
      <c r="F5" s="54">
        <v>1535072294</v>
      </c>
      <c r="G5" s="54">
        <v>1598638803</v>
      </c>
      <c r="H5" s="55">
        <v>1583810129</v>
      </c>
      <c r="I5" s="55">
        <v>1502488853</v>
      </c>
      <c r="J5" s="55">
        <v>1398761000</v>
      </c>
      <c r="K5" s="55">
        <v>1370904000</v>
      </c>
      <c r="L5" s="55">
        <v>1356012000</v>
      </c>
      <c r="M5" s="55">
        <v>1251879000</v>
      </c>
      <c r="N5" s="55">
        <v>1157905000</v>
      </c>
      <c r="O5" s="54"/>
    </row>
    <row r="6" spans="1:17" x14ac:dyDescent="0.25">
      <c r="A6" s="37" t="s">
        <v>36</v>
      </c>
      <c r="B6" s="35" t="s">
        <v>37</v>
      </c>
      <c r="C6" s="101">
        <v>84635147</v>
      </c>
      <c r="D6" s="54">
        <v>89308627</v>
      </c>
      <c r="E6" s="54">
        <v>111674608</v>
      </c>
      <c r="F6" s="54">
        <v>125135800</v>
      </c>
      <c r="G6" s="54">
        <v>278577062</v>
      </c>
      <c r="H6" s="55">
        <v>154644897</v>
      </c>
      <c r="I6" s="55">
        <v>221538173</v>
      </c>
      <c r="J6" s="55">
        <v>227848000</v>
      </c>
      <c r="K6" s="55">
        <v>296619000</v>
      </c>
      <c r="L6" s="55">
        <v>318496000</v>
      </c>
      <c r="M6" s="55">
        <v>406326000</v>
      </c>
      <c r="N6" s="55">
        <v>550307000</v>
      </c>
      <c r="O6" s="66"/>
      <c r="P6" s="46"/>
      <c r="Q6" s="46"/>
    </row>
    <row r="7" spans="1:17" x14ac:dyDescent="0.25">
      <c r="A7" s="37" t="s">
        <v>38</v>
      </c>
      <c r="B7" s="35" t="s">
        <v>39</v>
      </c>
      <c r="C7" s="101">
        <v>1432214553</v>
      </c>
      <c r="D7" s="54">
        <v>1378444015</v>
      </c>
      <c r="E7" s="54">
        <v>1334991973</v>
      </c>
      <c r="F7" s="54">
        <v>1299647699</v>
      </c>
      <c r="G7" s="54">
        <v>1094065839</v>
      </c>
      <c r="H7" s="55">
        <v>1202936452</v>
      </c>
      <c r="I7" s="55">
        <v>1051161034</v>
      </c>
      <c r="J7" s="55">
        <v>985185000</v>
      </c>
      <c r="K7" s="55">
        <v>921616000</v>
      </c>
      <c r="L7" s="55">
        <v>899999000</v>
      </c>
      <c r="M7" s="55">
        <v>96259000</v>
      </c>
      <c r="N7" s="55">
        <v>62746000</v>
      </c>
      <c r="O7" s="54"/>
      <c r="P7" s="59"/>
      <c r="Q7" s="58"/>
    </row>
    <row r="8" spans="1:17" x14ac:dyDescent="0.25">
      <c r="A8" s="37" t="s">
        <v>40</v>
      </c>
      <c r="B8" s="35" t="s">
        <v>41</v>
      </c>
      <c r="C8" s="101">
        <v>0</v>
      </c>
      <c r="D8" s="54">
        <v>349589</v>
      </c>
      <c r="E8" s="54">
        <v>121780</v>
      </c>
      <c r="F8" s="54">
        <v>2108943</v>
      </c>
      <c r="G8" s="54">
        <v>36676071</v>
      </c>
      <c r="H8" s="55">
        <v>27918400</v>
      </c>
      <c r="I8" s="55">
        <v>33320849</v>
      </c>
      <c r="J8" s="55">
        <v>11786000</v>
      </c>
      <c r="K8" s="55">
        <v>19229000</v>
      </c>
      <c r="L8" s="55">
        <v>597000</v>
      </c>
      <c r="M8" s="55">
        <v>361931000</v>
      </c>
      <c r="N8" s="55">
        <v>48706000</v>
      </c>
      <c r="O8" s="54"/>
    </row>
    <row r="9" spans="1:17" x14ac:dyDescent="0.25">
      <c r="A9" s="37" t="s">
        <v>42</v>
      </c>
      <c r="B9" s="35" t="s">
        <v>43</v>
      </c>
      <c r="C9" s="101">
        <v>104743090</v>
      </c>
      <c r="D9" s="54">
        <v>112797259</v>
      </c>
      <c r="E9" s="54">
        <v>116442775</v>
      </c>
      <c r="F9" s="54">
        <v>108179852</v>
      </c>
      <c r="G9" s="54">
        <v>189319831</v>
      </c>
      <c r="H9" s="55">
        <v>198310380</v>
      </c>
      <c r="I9" s="55">
        <v>196468797</v>
      </c>
      <c r="J9" s="55">
        <v>173942000</v>
      </c>
      <c r="K9" s="55">
        <v>134640000</v>
      </c>
      <c r="L9" s="55">
        <v>136920000</v>
      </c>
      <c r="M9" s="55">
        <v>273209000</v>
      </c>
      <c r="N9" s="55">
        <v>400646000</v>
      </c>
      <c r="O9" s="54"/>
    </row>
    <row r="10" spans="1:17" x14ac:dyDescent="0.25">
      <c r="A10" s="37"/>
      <c r="B10" s="44"/>
      <c r="C10" s="101"/>
      <c r="D10" s="54"/>
      <c r="E10" s="54"/>
      <c r="F10" s="54"/>
      <c r="G10" s="54"/>
      <c r="H10" s="50"/>
      <c r="I10" s="50"/>
      <c r="J10" s="50"/>
      <c r="K10" s="50"/>
      <c r="L10" s="50"/>
      <c r="M10" s="50"/>
      <c r="N10" s="50"/>
      <c r="O10" s="54"/>
    </row>
    <row r="11" spans="1:17" x14ac:dyDescent="0.25">
      <c r="A11" s="37" t="s">
        <v>46</v>
      </c>
      <c r="B11" s="35" t="s">
        <v>47</v>
      </c>
      <c r="C11" s="101">
        <v>1435909769</v>
      </c>
      <c r="D11" s="54">
        <v>1425320572</v>
      </c>
      <c r="E11" s="54">
        <v>1312440892</v>
      </c>
      <c r="F11" s="54">
        <v>1357640840</v>
      </c>
      <c r="G11" s="54">
        <v>1380053710</v>
      </c>
      <c r="H11" s="55">
        <v>1374561076</v>
      </c>
      <c r="I11" s="55">
        <v>1312429057</v>
      </c>
      <c r="J11" s="55">
        <v>1277724000</v>
      </c>
      <c r="K11" s="55">
        <v>1181264000</v>
      </c>
      <c r="L11" s="55">
        <v>1218109000</v>
      </c>
      <c r="M11" s="55">
        <v>1163464000</v>
      </c>
      <c r="N11" s="55">
        <v>1059918000</v>
      </c>
      <c r="O11" s="54"/>
    </row>
    <row r="12" spans="1:17" x14ac:dyDescent="0.25">
      <c r="A12" s="37" t="s">
        <v>48</v>
      </c>
      <c r="B12" s="35" t="s">
        <v>49</v>
      </c>
      <c r="C12" s="101">
        <v>1016353949</v>
      </c>
      <c r="D12" s="54">
        <v>972130368</v>
      </c>
      <c r="E12" s="54">
        <v>894438607</v>
      </c>
      <c r="F12" s="54">
        <v>933437915</v>
      </c>
      <c r="G12" s="54">
        <v>958893002</v>
      </c>
      <c r="H12" s="55">
        <v>939968405</v>
      </c>
      <c r="I12" s="55">
        <v>909118994</v>
      </c>
      <c r="J12" s="55">
        <v>889965000</v>
      </c>
      <c r="K12" s="55">
        <v>819454000</v>
      </c>
      <c r="L12" s="55">
        <v>840541000</v>
      </c>
      <c r="M12" s="55">
        <v>782372000</v>
      </c>
      <c r="N12" s="55">
        <v>705718000</v>
      </c>
      <c r="O12" s="54"/>
    </row>
    <row r="13" spans="1:17" x14ac:dyDescent="0.25">
      <c r="A13" s="37" t="s">
        <v>50</v>
      </c>
      <c r="B13" s="35" t="s">
        <v>51</v>
      </c>
      <c r="C13" s="101">
        <v>29157645</v>
      </c>
      <c r="D13" s="54">
        <v>27721139</v>
      </c>
      <c r="E13" s="54">
        <v>32759835</v>
      </c>
      <c r="F13" s="54">
        <v>59823926</v>
      </c>
      <c r="G13" s="54">
        <v>47103651</v>
      </c>
      <c r="H13" s="55">
        <v>46137192</v>
      </c>
      <c r="I13" s="55">
        <v>43230684</v>
      </c>
      <c r="J13" s="55">
        <v>43537000</v>
      </c>
      <c r="K13" s="55">
        <v>47597000</v>
      </c>
      <c r="L13" s="55">
        <v>47311000</v>
      </c>
      <c r="M13" s="55">
        <v>22528000</v>
      </c>
      <c r="N13" s="55">
        <v>43419000</v>
      </c>
      <c r="O13" s="54"/>
    </row>
    <row r="14" spans="1:17" x14ac:dyDescent="0.25">
      <c r="A14" s="37" t="s">
        <v>52</v>
      </c>
      <c r="B14" s="35" t="s">
        <v>53</v>
      </c>
      <c r="C14" s="101">
        <v>390398175</v>
      </c>
      <c r="D14" s="54">
        <v>425469065</v>
      </c>
      <c r="E14" s="54">
        <v>385242450</v>
      </c>
      <c r="F14" s="54">
        <v>364378999</v>
      </c>
      <c r="G14" s="54">
        <v>374057057</v>
      </c>
      <c r="H14" s="55">
        <v>388455479</v>
      </c>
      <c r="I14" s="55">
        <v>360079379</v>
      </c>
      <c r="J14" s="55">
        <v>344222000</v>
      </c>
      <c r="K14" s="55">
        <v>314213000</v>
      </c>
      <c r="L14" s="55">
        <v>330257000</v>
      </c>
      <c r="M14" s="55">
        <v>358564000</v>
      </c>
      <c r="N14" s="55">
        <v>310781000</v>
      </c>
      <c r="O14" s="54"/>
    </row>
    <row r="15" spans="1:17" x14ac:dyDescent="0.25">
      <c r="A15" s="37"/>
      <c r="B15" s="44"/>
      <c r="C15" s="101"/>
      <c r="D15" s="50"/>
      <c r="E15" s="54"/>
      <c r="F15" s="54"/>
      <c r="G15" s="54"/>
      <c r="H15" s="50"/>
      <c r="I15" s="50"/>
      <c r="J15" s="50"/>
      <c r="K15" s="50"/>
      <c r="L15" s="50"/>
      <c r="M15" s="50"/>
      <c r="N15" s="50"/>
      <c r="O15" s="50"/>
    </row>
    <row r="16" spans="1:17" x14ac:dyDescent="0.25">
      <c r="A16" s="37" t="s">
        <v>54</v>
      </c>
      <c r="B16" s="35" t="s">
        <v>55</v>
      </c>
      <c r="C16" s="101">
        <v>185683021</v>
      </c>
      <c r="D16" s="54">
        <v>155578918</v>
      </c>
      <c r="E16" s="54">
        <v>250790244</v>
      </c>
      <c r="F16" s="54">
        <v>177431454</v>
      </c>
      <c r="G16" s="54">
        <v>218585093</v>
      </c>
      <c r="H16" s="55">
        <v>209249053</v>
      </c>
      <c r="I16" s="55">
        <v>190059796</v>
      </c>
      <c r="J16" s="55">
        <v>121037000</v>
      </c>
      <c r="K16" s="55">
        <v>190840000</v>
      </c>
      <c r="L16" s="55">
        <v>137903000</v>
      </c>
      <c r="M16" s="55">
        <v>88415000</v>
      </c>
      <c r="N16" s="55">
        <v>97987000</v>
      </c>
      <c r="O16" s="54"/>
    </row>
    <row r="17" spans="1:17" x14ac:dyDescent="0.25">
      <c r="A17" s="37"/>
      <c r="B17" s="44"/>
      <c r="C17" s="101"/>
      <c r="D17" s="50"/>
      <c r="E17" s="54"/>
      <c r="F17" s="54"/>
      <c r="G17" s="54"/>
      <c r="H17" s="50"/>
      <c r="I17" s="50"/>
      <c r="J17" s="50"/>
      <c r="K17" s="50"/>
      <c r="L17" s="50"/>
      <c r="M17" s="50"/>
      <c r="N17" s="50"/>
      <c r="O17" s="50"/>
    </row>
    <row r="18" spans="1:17" x14ac:dyDescent="0.25">
      <c r="A18" s="37" t="s">
        <v>56</v>
      </c>
      <c r="B18" s="35" t="s">
        <v>57</v>
      </c>
      <c r="C18" s="101">
        <v>16614260</v>
      </c>
      <c r="D18" s="54">
        <v>12919990</v>
      </c>
      <c r="E18" s="54">
        <v>7729951</v>
      </c>
      <c r="F18" s="54">
        <v>13290260</v>
      </c>
      <c r="G18" s="54">
        <v>4391681</v>
      </c>
      <c r="H18" s="55">
        <v>6950303</v>
      </c>
      <c r="I18" s="55">
        <v>-1140402</v>
      </c>
      <c r="J18" s="55">
        <v>108000</v>
      </c>
      <c r="K18" s="55">
        <v>440000</v>
      </c>
      <c r="L18" s="55">
        <v>-12148000</v>
      </c>
      <c r="M18" s="55">
        <v>28254000</v>
      </c>
      <c r="N18" s="55">
        <v>4904000</v>
      </c>
      <c r="O18" s="54"/>
    </row>
    <row r="19" spans="1:17" x14ac:dyDescent="0.25">
      <c r="A19" s="37" t="s">
        <v>58</v>
      </c>
      <c r="B19" s="35" t="s">
        <v>59</v>
      </c>
      <c r="C19" s="101">
        <v>41637961</v>
      </c>
      <c r="D19" s="54">
        <v>35422565</v>
      </c>
      <c r="E19" s="54">
        <v>24180771</v>
      </c>
      <c r="F19" s="54">
        <v>20726164</v>
      </c>
      <c r="G19" s="54">
        <v>27647734</v>
      </c>
      <c r="H19" s="55">
        <v>20105209</v>
      </c>
      <c r="I19" s="55">
        <v>31420366</v>
      </c>
      <c r="J19" s="55">
        <v>29584000</v>
      </c>
      <c r="K19" s="55">
        <v>30182000</v>
      </c>
      <c r="L19" s="55">
        <v>15517000</v>
      </c>
      <c r="M19" s="55">
        <v>46131000</v>
      </c>
      <c r="N19" s="55">
        <v>34563000</v>
      </c>
      <c r="O19" s="54"/>
    </row>
    <row r="20" spans="1:17" x14ac:dyDescent="0.25">
      <c r="A20" s="37" t="s">
        <v>60</v>
      </c>
      <c r="B20" s="35" t="s">
        <v>61</v>
      </c>
      <c r="C20" s="101">
        <v>25023701</v>
      </c>
      <c r="D20" s="54">
        <v>22502575</v>
      </c>
      <c r="E20" s="54">
        <v>16450820</v>
      </c>
      <c r="F20" s="54">
        <v>7435904</v>
      </c>
      <c r="G20" s="54">
        <v>23256053</v>
      </c>
      <c r="H20" s="55">
        <v>13154906</v>
      </c>
      <c r="I20" s="55">
        <v>32560768</v>
      </c>
      <c r="J20" s="55">
        <v>29476000</v>
      </c>
      <c r="K20" s="55">
        <v>29742000</v>
      </c>
      <c r="L20" s="55">
        <v>27665000</v>
      </c>
      <c r="M20" s="55">
        <v>17877000</v>
      </c>
      <c r="N20" s="55">
        <v>29659000</v>
      </c>
      <c r="O20" s="54"/>
    </row>
    <row r="21" spans="1:17" x14ac:dyDescent="0.25">
      <c r="A21" s="37"/>
      <c r="B21" s="44"/>
      <c r="C21" s="101"/>
      <c r="D21" s="50"/>
      <c r="E21" s="54"/>
      <c r="F21" s="54"/>
      <c r="G21" s="54"/>
      <c r="H21" s="50"/>
      <c r="I21" s="50"/>
      <c r="J21" s="50"/>
      <c r="K21" s="50"/>
      <c r="L21" s="50"/>
      <c r="M21" s="50"/>
      <c r="N21" s="50"/>
      <c r="O21" s="50"/>
    </row>
    <row r="22" spans="1:17" x14ac:dyDescent="0.25">
      <c r="A22" s="37" t="s">
        <v>62</v>
      </c>
      <c r="B22" s="35" t="s">
        <v>63</v>
      </c>
      <c r="C22" s="101">
        <v>202297281</v>
      </c>
      <c r="D22" s="54">
        <v>168498908</v>
      </c>
      <c r="E22" s="54">
        <v>258520195</v>
      </c>
      <c r="F22" s="54">
        <v>190721714</v>
      </c>
      <c r="G22" s="54">
        <v>222976774</v>
      </c>
      <c r="H22" s="55">
        <v>216199356</v>
      </c>
      <c r="I22" s="47">
        <v>188919394</v>
      </c>
      <c r="J22" s="55">
        <v>121145000</v>
      </c>
      <c r="K22" s="55">
        <v>191280000</v>
      </c>
      <c r="L22" s="55">
        <v>125755000</v>
      </c>
      <c r="M22" s="55">
        <v>116669000</v>
      </c>
      <c r="N22" s="55">
        <v>102891000</v>
      </c>
      <c r="O22" s="54"/>
      <c r="P22" s="59"/>
      <c r="Q22" s="46"/>
    </row>
    <row r="23" spans="1:17" x14ac:dyDescent="0.25">
      <c r="A23" s="37" t="s">
        <v>64</v>
      </c>
      <c r="B23" s="35" t="s">
        <v>65</v>
      </c>
      <c r="C23" s="101">
        <v>44643730</v>
      </c>
      <c r="D23" s="54">
        <v>40194817</v>
      </c>
      <c r="E23" s="54">
        <v>54784431</v>
      </c>
      <c r="F23" s="54">
        <v>58267262</v>
      </c>
      <c r="G23" s="54">
        <v>42937829</v>
      </c>
      <c r="H23" s="55">
        <v>50531150</v>
      </c>
      <c r="I23" s="55">
        <v>49380073</v>
      </c>
      <c r="J23" s="55">
        <v>36231000</v>
      </c>
      <c r="K23" s="55">
        <v>26877000</v>
      </c>
      <c r="L23" s="55">
        <v>16717000</v>
      </c>
      <c r="M23" s="55">
        <v>60799000</v>
      </c>
      <c r="N23" s="55">
        <v>32869000</v>
      </c>
      <c r="O23" s="54"/>
      <c r="P23" s="60"/>
      <c r="Q23" s="60"/>
    </row>
    <row r="24" spans="1:17" x14ac:dyDescent="0.25">
      <c r="A24" s="37"/>
      <c r="B24" s="44"/>
      <c r="C24" s="101"/>
      <c r="D24" s="50"/>
      <c r="E24" s="54"/>
      <c r="F24" s="54"/>
      <c r="G24" s="54"/>
      <c r="H24" s="50"/>
      <c r="I24" s="50"/>
      <c r="J24" s="50"/>
      <c r="K24" s="50"/>
      <c r="L24" s="50"/>
      <c r="M24" s="50"/>
      <c r="N24" s="50"/>
      <c r="O24" s="50"/>
    </row>
    <row r="25" spans="1:17" x14ac:dyDescent="0.25">
      <c r="A25" s="37" t="s">
        <v>66</v>
      </c>
      <c r="B25" s="35" t="s">
        <v>67</v>
      </c>
      <c r="C25" s="101">
        <v>157653551</v>
      </c>
      <c r="D25" s="54">
        <v>128304091</v>
      </c>
      <c r="E25" s="54">
        <v>203735764</v>
      </c>
      <c r="F25" s="54">
        <v>132454452</v>
      </c>
      <c r="G25" s="54">
        <v>180038945</v>
      </c>
      <c r="H25" s="55">
        <v>165668206</v>
      </c>
      <c r="I25" s="55">
        <v>139539321</v>
      </c>
      <c r="J25" s="55">
        <v>84914000</v>
      </c>
      <c r="K25" s="55">
        <v>164403000</v>
      </c>
      <c r="L25" s="55">
        <v>109038000</v>
      </c>
      <c r="M25" s="55">
        <v>55870000</v>
      </c>
      <c r="N25" s="55">
        <v>70022000</v>
      </c>
      <c r="O25" s="54"/>
    </row>
    <row r="26" spans="1:17" x14ac:dyDescent="0.25">
      <c r="A26" s="37"/>
      <c r="B26" s="44"/>
      <c r="C26" s="101"/>
      <c r="D26" s="50"/>
      <c r="E26" s="54"/>
      <c r="F26" s="54"/>
      <c r="G26" s="54"/>
      <c r="H26" s="50"/>
      <c r="I26" s="50"/>
      <c r="J26" s="50"/>
      <c r="K26" s="50"/>
      <c r="L26" s="50"/>
      <c r="M26" s="50"/>
      <c r="N26" s="50"/>
      <c r="O26" s="50"/>
    </row>
    <row r="27" spans="1:17" x14ac:dyDescent="0.25">
      <c r="A27" s="37" t="s">
        <v>68</v>
      </c>
      <c r="B27" s="35" t="s">
        <v>69</v>
      </c>
      <c r="C27" s="101">
        <v>157397705</v>
      </c>
      <c r="D27" s="54">
        <v>126489355</v>
      </c>
      <c r="E27" s="54">
        <v>203954340</v>
      </c>
      <c r="F27" s="54">
        <v>133079593</v>
      </c>
      <c r="G27" s="54">
        <v>183752059</v>
      </c>
      <c r="H27" s="55">
        <v>162190139</v>
      </c>
      <c r="I27" s="55">
        <v>135825141</v>
      </c>
      <c r="J27" s="55">
        <v>84343000</v>
      </c>
      <c r="K27" s="55">
        <v>160029000</v>
      </c>
      <c r="L27" s="55">
        <v>107443000</v>
      </c>
      <c r="M27" s="55">
        <v>54309000</v>
      </c>
      <c r="N27" s="55">
        <v>69893000</v>
      </c>
      <c r="O27" s="54"/>
    </row>
    <row r="28" spans="1:17" x14ac:dyDescent="0.25">
      <c r="A28" s="37" t="s">
        <v>70</v>
      </c>
      <c r="B28" s="35" t="s">
        <v>71</v>
      </c>
      <c r="C28" s="101">
        <v>34918409</v>
      </c>
      <c r="D28" s="54">
        <v>14171000</v>
      </c>
      <c r="E28" s="54">
        <v>38550350</v>
      </c>
      <c r="F28" s="54">
        <v>25578750</v>
      </c>
      <c r="G28" s="54">
        <v>30790182</v>
      </c>
      <c r="H28" s="55">
        <v>54287346</v>
      </c>
      <c r="I28" s="55">
        <v>57550650</v>
      </c>
      <c r="J28" s="55">
        <v>63615000</v>
      </c>
      <c r="K28" s="55">
        <v>34278000</v>
      </c>
      <c r="L28" s="55">
        <v>43966000</v>
      </c>
      <c r="M28" s="55">
        <v>45413000</v>
      </c>
      <c r="N28" s="55">
        <v>44814000</v>
      </c>
      <c r="O28" s="54"/>
    </row>
    <row r="29" spans="1:17" x14ac:dyDescent="0.25">
      <c r="A29" s="37" t="s">
        <v>72</v>
      </c>
      <c r="B29" s="35" t="s">
        <v>73</v>
      </c>
      <c r="C29" s="101">
        <v>32801338</v>
      </c>
      <c r="D29" s="54">
        <v>17958520</v>
      </c>
      <c r="E29" s="54">
        <v>16360013</v>
      </c>
      <c r="F29" s="54">
        <v>7782372</v>
      </c>
      <c r="G29" s="54">
        <v>18029760</v>
      </c>
      <c r="H29" s="55">
        <v>25543515</v>
      </c>
      <c r="I29" s="55">
        <v>13007255</v>
      </c>
      <c r="J29" s="55">
        <v>9692000</v>
      </c>
      <c r="K29" s="55">
        <v>19149000</v>
      </c>
      <c r="L29" s="55">
        <v>10853000</v>
      </c>
      <c r="M29" s="55">
        <v>16441000</v>
      </c>
      <c r="N29" s="55">
        <v>2635000</v>
      </c>
      <c r="O29" s="54"/>
    </row>
    <row r="31" spans="1:17" x14ac:dyDescent="0.25">
      <c r="A31" s="42" t="s">
        <v>183</v>
      </c>
      <c r="D31" s="46"/>
      <c r="E31" s="59"/>
    </row>
    <row r="32" spans="1:17" x14ac:dyDescent="0.25">
      <c r="C32" s="64"/>
      <c r="E32" s="46"/>
    </row>
    <row r="33" spans="3:5" x14ac:dyDescent="0.25">
      <c r="C33" s="46"/>
      <c r="D33" s="64"/>
      <c r="E33" s="45"/>
    </row>
    <row r="34" spans="3:5" x14ac:dyDescent="0.25">
      <c r="D34" s="46"/>
      <c r="E34" s="4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/>
  </sheetViews>
  <sheetFormatPr baseColWidth="10" defaultRowHeight="12.75" x14ac:dyDescent="0.2"/>
  <cols>
    <col min="1" max="1" width="19.140625" style="77" customWidth="1"/>
    <col min="2" max="3" width="15" style="77" customWidth="1"/>
    <col min="4" max="5" width="12.140625" style="77" customWidth="1"/>
    <col min="6" max="6" width="12.42578125" style="77" customWidth="1"/>
    <col min="7" max="7" width="11.42578125" style="77" customWidth="1"/>
    <col min="8" max="8" width="11.5703125" style="77" customWidth="1"/>
    <col min="9" max="9" width="11" style="77" customWidth="1"/>
    <col min="10" max="10" width="11.28515625" style="77" customWidth="1"/>
    <col min="11" max="11" width="11.42578125" style="77"/>
    <col min="12" max="12" width="10.28515625" style="77" customWidth="1"/>
    <col min="13" max="13" width="11.42578125" style="77"/>
    <col min="14" max="14" width="10.140625" style="77" customWidth="1"/>
    <col min="15" max="15" width="10.42578125" style="77" customWidth="1"/>
    <col min="16" max="16" width="11" style="77" customWidth="1"/>
    <col min="17" max="17" width="10" style="77" customWidth="1"/>
    <col min="18" max="18" width="9.5703125" style="77" customWidth="1"/>
    <col min="19" max="19" width="10" style="77" customWidth="1"/>
    <col min="20" max="20" width="9.7109375" style="77" customWidth="1"/>
    <col min="21" max="21" width="10" style="77" customWidth="1"/>
    <col min="22" max="16384" width="11.42578125" style="77"/>
  </cols>
  <sheetData>
    <row r="1" spans="1:23" ht="15.75" x14ac:dyDescent="0.25">
      <c r="A1" s="41" t="s">
        <v>11</v>
      </c>
      <c r="B1" s="41"/>
      <c r="C1" s="41"/>
      <c r="D1" s="87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23" ht="15.75" x14ac:dyDescent="0.25">
      <c r="A2" s="41" t="s">
        <v>184</v>
      </c>
      <c r="B2" s="41"/>
      <c r="C2" s="41"/>
      <c r="D2" s="87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23" ht="15.75" x14ac:dyDescent="0.25">
      <c r="A3" s="41" t="s">
        <v>12</v>
      </c>
      <c r="B3" s="41"/>
      <c r="C3" s="41"/>
      <c r="D3" s="87"/>
      <c r="E3" s="102"/>
      <c r="F3" s="102"/>
      <c r="G3" s="102"/>
      <c r="H3" s="78"/>
      <c r="I3" s="78"/>
      <c r="J3" s="78"/>
      <c r="K3" s="78"/>
      <c r="L3" s="78"/>
      <c r="M3" s="78"/>
      <c r="N3" s="78"/>
    </row>
    <row r="4" spans="1:23" x14ac:dyDescent="0.2">
      <c r="E4" s="103"/>
      <c r="F4" s="103"/>
      <c r="G4" s="103"/>
    </row>
    <row r="6" spans="1:23" ht="15" x14ac:dyDescent="0.25">
      <c r="A6" s="88" t="s">
        <v>13</v>
      </c>
      <c r="B6" s="8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23" ht="15" x14ac:dyDescent="0.25">
      <c r="A7" s="78"/>
      <c r="B7" s="88" t="s">
        <v>14</v>
      </c>
      <c r="C7" s="88"/>
      <c r="D7" s="88"/>
      <c r="E7" s="88"/>
      <c r="G7" s="88"/>
      <c r="H7" s="88"/>
      <c r="I7" s="88"/>
      <c r="J7" s="88"/>
      <c r="K7" s="79"/>
      <c r="L7" s="89"/>
      <c r="M7" s="90" t="s">
        <v>15</v>
      </c>
      <c r="N7" s="91"/>
      <c r="O7" s="78"/>
      <c r="P7" s="78"/>
      <c r="Q7" s="78"/>
      <c r="R7" s="78"/>
    </row>
    <row r="8" spans="1:23" x14ac:dyDescent="0.2">
      <c r="A8" s="77" t="s">
        <v>16</v>
      </c>
      <c r="B8" s="91">
        <v>2018</v>
      </c>
      <c r="C8" s="91">
        <v>2017</v>
      </c>
      <c r="D8" s="91">
        <v>2016</v>
      </c>
      <c r="E8" s="92">
        <v>2015</v>
      </c>
      <c r="F8" s="92">
        <v>2014</v>
      </c>
      <c r="G8" s="92">
        <v>2013</v>
      </c>
      <c r="H8" s="92">
        <v>2012</v>
      </c>
      <c r="I8" s="92">
        <v>2011</v>
      </c>
      <c r="J8" s="93">
        <v>2010</v>
      </c>
      <c r="K8" s="94">
        <v>2009</v>
      </c>
      <c r="L8" s="95">
        <v>2008</v>
      </c>
      <c r="M8" s="91">
        <v>2018</v>
      </c>
      <c r="N8" s="91">
        <v>2017</v>
      </c>
      <c r="O8" s="91">
        <v>2016</v>
      </c>
      <c r="P8" s="91">
        <v>2015</v>
      </c>
      <c r="Q8" s="91">
        <v>2014</v>
      </c>
      <c r="R8" s="96">
        <v>2013</v>
      </c>
      <c r="S8" s="96">
        <v>2012</v>
      </c>
      <c r="T8" s="92">
        <v>2011</v>
      </c>
      <c r="U8" s="93">
        <v>2010</v>
      </c>
      <c r="V8" s="93">
        <v>2009</v>
      </c>
      <c r="W8" s="93">
        <v>2008</v>
      </c>
    </row>
    <row r="9" spans="1:23" ht="15" x14ac:dyDescent="0.25">
      <c r="A9" s="77" t="s">
        <v>17</v>
      </c>
      <c r="B9" s="101">
        <v>4821710.7810000004</v>
      </c>
      <c r="C9" s="45">
        <v>4252361.43</v>
      </c>
      <c r="D9" s="45">
        <v>4508425.9189999998</v>
      </c>
      <c r="E9" s="45">
        <v>6843962.0939999996</v>
      </c>
      <c r="F9" s="45">
        <v>5614356.0109999999</v>
      </c>
      <c r="G9" s="45">
        <v>6432898</v>
      </c>
      <c r="H9" s="45">
        <v>5911560</v>
      </c>
      <c r="I9" s="45">
        <v>5696156</v>
      </c>
      <c r="J9" s="80">
        <v>6134047</v>
      </c>
      <c r="K9" s="81">
        <v>5295830</v>
      </c>
      <c r="L9" s="82">
        <v>4999228</v>
      </c>
      <c r="M9" s="101">
        <v>5444332.8669999996</v>
      </c>
      <c r="N9" s="101">
        <v>5260531.5559999999</v>
      </c>
      <c r="O9" s="45">
        <v>5635975.3969999999</v>
      </c>
      <c r="P9" s="45">
        <f>7305084955/1000</f>
        <v>7305084.9550000001</v>
      </c>
      <c r="Q9" s="45">
        <f>5450640089/1000</f>
        <v>5450640.0889999997</v>
      </c>
      <c r="R9" s="48">
        <f>267380+5152963</f>
        <v>5420343</v>
      </c>
      <c r="S9" s="83">
        <v>4760149.2589999996</v>
      </c>
      <c r="T9" s="45">
        <v>4589165</v>
      </c>
      <c r="U9" s="80">
        <v>4810659</v>
      </c>
      <c r="V9" s="80">
        <v>4988996</v>
      </c>
      <c r="W9" s="80">
        <v>4187179</v>
      </c>
    </row>
    <row r="10" spans="1:23" ht="15" x14ac:dyDescent="0.25">
      <c r="A10" s="77" t="s">
        <v>18</v>
      </c>
      <c r="B10" s="101">
        <v>7069538.2800000003</v>
      </c>
      <c r="C10" s="45">
        <v>7125624.8799999999</v>
      </c>
      <c r="D10" s="45">
        <v>7399705.7470000004</v>
      </c>
      <c r="E10" s="45">
        <v>7569455.4110000003</v>
      </c>
      <c r="F10" s="45">
        <v>6096516.6090000002</v>
      </c>
      <c r="G10" s="45">
        <v>6536198</v>
      </c>
      <c r="H10" s="45">
        <v>6488485</v>
      </c>
      <c r="I10" s="45">
        <v>6096671</v>
      </c>
      <c r="J10" s="80">
        <v>5410144</v>
      </c>
      <c r="K10" s="81">
        <v>6690849</v>
      </c>
      <c r="L10" s="82">
        <v>4892767</v>
      </c>
      <c r="M10" s="101">
        <v>1437636.6170000001</v>
      </c>
      <c r="N10" s="101">
        <v>1459635.835</v>
      </c>
      <c r="O10" s="45">
        <v>1202313.24</v>
      </c>
      <c r="P10" s="45">
        <f>1214791588/1000</f>
        <v>1214791.588</v>
      </c>
      <c r="Q10" s="45">
        <f>1261000968/1000</f>
        <v>1261000.9680000001</v>
      </c>
      <c r="R10" s="48">
        <v>1266235</v>
      </c>
      <c r="S10" s="83">
        <v>1033827.432</v>
      </c>
      <c r="T10" s="45">
        <v>637801</v>
      </c>
      <c r="U10" s="80">
        <v>518513</v>
      </c>
      <c r="V10" s="80">
        <v>994889</v>
      </c>
      <c r="W10" s="80">
        <v>1665824</v>
      </c>
    </row>
    <row r="11" spans="1:23" ht="15" x14ac:dyDescent="0.25">
      <c r="A11" s="77" t="s">
        <v>19</v>
      </c>
      <c r="B11" s="101">
        <v>9202975.2750000004</v>
      </c>
      <c r="C11" s="45">
        <v>8825458.1099999994</v>
      </c>
      <c r="D11" s="45">
        <v>10013394.875</v>
      </c>
      <c r="E11" s="45">
        <v>10923978.013</v>
      </c>
      <c r="F11" s="45">
        <v>9530350.3780000005</v>
      </c>
      <c r="G11" s="45">
        <v>8347502</v>
      </c>
      <c r="H11" s="45">
        <v>8615305</v>
      </c>
      <c r="I11" s="45">
        <v>6326356</v>
      </c>
      <c r="J11" s="80">
        <v>6191279</v>
      </c>
      <c r="K11" s="81">
        <v>6208247</v>
      </c>
      <c r="L11" s="82">
        <v>5864115</v>
      </c>
      <c r="M11" s="101">
        <v>140730.57399999999</v>
      </c>
      <c r="N11" s="101">
        <f>1328692.331</f>
        <v>1328692.331</v>
      </c>
      <c r="O11" s="45">
        <v>468965.511</v>
      </c>
      <c r="P11" s="45">
        <v>681006.48899999994</v>
      </c>
      <c r="Q11" s="45">
        <f>769129487/1000</f>
        <v>769129.48699999996</v>
      </c>
      <c r="R11" s="48">
        <v>655702</v>
      </c>
      <c r="S11" s="83">
        <v>530325.90300000005</v>
      </c>
      <c r="T11" s="45">
        <v>864283</v>
      </c>
      <c r="U11" s="80">
        <v>813835</v>
      </c>
      <c r="V11" s="80">
        <v>446381</v>
      </c>
      <c r="W11" s="80">
        <v>411807</v>
      </c>
    </row>
    <row r="12" spans="1:23" ht="15" x14ac:dyDescent="0.25">
      <c r="A12" s="77" t="s">
        <v>20</v>
      </c>
      <c r="B12" s="104">
        <v>1714235.4839999999</v>
      </c>
      <c r="C12" s="45">
        <v>1867662.233</v>
      </c>
      <c r="D12" s="45">
        <v>1705324.385</v>
      </c>
      <c r="E12" s="45">
        <f>1415260848/1000</f>
        <v>1415260.848</v>
      </c>
      <c r="F12" s="45">
        <f>1315980873/1000</f>
        <v>1315980.8729999999</v>
      </c>
      <c r="G12" s="45">
        <v>1318784</v>
      </c>
      <c r="H12" s="45">
        <v>2559425</v>
      </c>
      <c r="I12" s="45">
        <v>923308</v>
      </c>
      <c r="J12" s="80">
        <v>1093554</v>
      </c>
      <c r="K12" s="81">
        <v>1154586</v>
      </c>
      <c r="L12" s="82">
        <v>1922623</v>
      </c>
      <c r="M12" s="101">
        <v>3838.8229999999999</v>
      </c>
      <c r="N12" s="101">
        <f>143.878</f>
        <v>143.87799999999999</v>
      </c>
      <c r="O12" s="45">
        <v>26816.965</v>
      </c>
      <c r="P12" s="45">
        <f>21265/1000</f>
        <v>21.265000000000001</v>
      </c>
      <c r="Q12" s="45">
        <f>154314634/1000</f>
        <v>154314.63399999999</v>
      </c>
      <c r="R12" s="48">
        <v>251110</v>
      </c>
      <c r="S12" s="83">
        <v>57936.046000000002</v>
      </c>
      <c r="T12" s="45">
        <v>8444</v>
      </c>
      <c r="U12" s="80">
        <v>4132</v>
      </c>
      <c r="V12" s="80">
        <v>1365</v>
      </c>
      <c r="W12" s="78"/>
    </row>
    <row r="13" spans="1:23" ht="15" x14ac:dyDescent="0.25">
      <c r="A13" s="77" t="s">
        <v>7</v>
      </c>
      <c r="B13" s="45">
        <f>SUM(B9:B12)</f>
        <v>22808459.820000004</v>
      </c>
      <c r="C13" s="45">
        <f>SUM(C9:C12)</f>
        <v>22071106.652999997</v>
      </c>
      <c r="D13" s="45">
        <v>23626850.926000003</v>
      </c>
      <c r="E13" s="84">
        <f>SUM(E9:E12)</f>
        <v>26752656.366</v>
      </c>
      <c r="F13" s="84">
        <f>SUM(F9:F12)</f>
        <v>22557203.871000003</v>
      </c>
      <c r="G13" s="45">
        <v>22635383</v>
      </c>
      <c r="H13" s="45">
        <v>23574775</v>
      </c>
      <c r="I13" s="45">
        <v>19042491</v>
      </c>
      <c r="J13" s="80">
        <v>18829024</v>
      </c>
      <c r="K13" s="81">
        <v>19349512</v>
      </c>
      <c r="L13" s="82">
        <v>17678733</v>
      </c>
      <c r="M13" s="85">
        <f t="shared" ref="M13:R13" si="0">SUM(M9:M12)</f>
        <v>7026538.8809999991</v>
      </c>
      <c r="N13" s="85">
        <f t="shared" si="0"/>
        <v>8049003.5999999996</v>
      </c>
      <c r="O13" s="85">
        <f t="shared" si="0"/>
        <v>7334071.1129999999</v>
      </c>
      <c r="P13" s="45">
        <f t="shared" si="0"/>
        <v>9200904.2970000003</v>
      </c>
      <c r="Q13" s="45">
        <f t="shared" si="0"/>
        <v>7635085.1779999994</v>
      </c>
      <c r="R13" s="48">
        <f t="shared" si="0"/>
        <v>7593390</v>
      </c>
      <c r="S13" s="83">
        <v>6382238.6399999997</v>
      </c>
      <c r="T13" s="45">
        <v>6099693</v>
      </c>
      <c r="U13" s="80">
        <v>6147139</v>
      </c>
      <c r="V13" s="80">
        <v>6431631</v>
      </c>
      <c r="W13" s="80">
        <v>6264810</v>
      </c>
    </row>
    <row r="14" spans="1:23" ht="15" x14ac:dyDescent="0.25">
      <c r="A14" s="78"/>
      <c r="B14" s="74"/>
      <c r="C14" s="74"/>
      <c r="D14" s="78"/>
      <c r="E14" s="97"/>
      <c r="F14" s="78"/>
      <c r="G14" s="78"/>
      <c r="H14" s="78"/>
      <c r="I14" s="78"/>
      <c r="J14" s="78"/>
      <c r="K14" s="73"/>
      <c r="L14" s="73"/>
      <c r="M14" s="73"/>
      <c r="N14" s="78"/>
      <c r="O14" s="78"/>
      <c r="P14" s="78"/>
    </row>
    <row r="15" spans="1:23" ht="15" x14ac:dyDescent="0.25">
      <c r="A15" s="78"/>
      <c r="B15" s="78"/>
      <c r="C15" s="78"/>
      <c r="D15" s="45"/>
      <c r="E15" s="60"/>
      <c r="F15" s="78"/>
      <c r="G15" s="78"/>
      <c r="H15" s="78"/>
      <c r="I15" s="78"/>
      <c r="J15" s="78"/>
      <c r="K15" s="78"/>
      <c r="L15" s="60"/>
      <c r="M15" s="60"/>
      <c r="N15" s="78"/>
      <c r="O15" s="78"/>
      <c r="P15" s="78"/>
    </row>
    <row r="16" spans="1:23" ht="15" x14ac:dyDescent="0.25">
      <c r="A16" s="88" t="s">
        <v>21</v>
      </c>
      <c r="B16" s="88"/>
      <c r="C16" s="8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</row>
    <row r="17" spans="1:23" ht="15" x14ac:dyDescent="0.25">
      <c r="A17" s="78"/>
      <c r="B17" s="88" t="s">
        <v>22</v>
      </c>
      <c r="C17" s="88"/>
      <c r="D17" s="88"/>
      <c r="F17" s="88"/>
      <c r="H17" s="88"/>
      <c r="I17" s="88"/>
      <c r="J17" s="88"/>
      <c r="K17" s="88"/>
      <c r="L17" s="86"/>
      <c r="M17" s="91" t="s">
        <v>23</v>
      </c>
      <c r="N17" s="91"/>
      <c r="P17" s="88"/>
      <c r="Q17" s="88"/>
      <c r="R17" s="88"/>
      <c r="S17" s="78"/>
      <c r="T17" s="78"/>
    </row>
    <row r="18" spans="1:23" ht="15" x14ac:dyDescent="0.25">
      <c r="A18" s="78"/>
      <c r="B18" s="91">
        <v>2018</v>
      </c>
      <c r="C18" s="91">
        <v>2017</v>
      </c>
      <c r="D18" s="91">
        <v>2016</v>
      </c>
      <c r="E18" s="88">
        <v>2015</v>
      </c>
      <c r="F18" s="88">
        <v>2014</v>
      </c>
      <c r="G18" s="88">
        <v>2013</v>
      </c>
      <c r="H18" s="88">
        <v>2012</v>
      </c>
      <c r="I18" s="88">
        <v>2011</v>
      </c>
      <c r="J18" s="88">
        <v>2010</v>
      </c>
      <c r="K18" s="91">
        <v>2009</v>
      </c>
      <c r="L18" s="98">
        <v>2008</v>
      </c>
      <c r="M18" s="91">
        <v>2018</v>
      </c>
      <c r="N18" s="91">
        <v>2017</v>
      </c>
      <c r="O18" s="91">
        <v>2016</v>
      </c>
      <c r="P18" s="91">
        <v>2015</v>
      </c>
      <c r="Q18" s="91">
        <v>2014</v>
      </c>
      <c r="R18" s="91">
        <v>2013</v>
      </c>
      <c r="S18" s="91">
        <v>2012</v>
      </c>
      <c r="T18" s="88">
        <v>2011</v>
      </c>
      <c r="U18" s="88">
        <v>2010</v>
      </c>
      <c r="V18" s="88">
        <v>2009</v>
      </c>
      <c r="W18" s="88">
        <v>2008</v>
      </c>
    </row>
    <row r="19" spans="1:23" ht="15" x14ac:dyDescent="0.25">
      <c r="A19" s="77" t="s">
        <v>24</v>
      </c>
      <c r="B19" s="101">
        <v>3020854.7370000002</v>
      </c>
      <c r="C19" s="54">
        <v>3069184.912</v>
      </c>
      <c r="D19" s="54">
        <v>2962170.52</v>
      </c>
      <c r="E19" s="51">
        <f>2676322965/1000</f>
        <v>2676322.9649999999</v>
      </c>
      <c r="F19" s="51">
        <f>2228245503/1000</f>
        <v>2228245.503</v>
      </c>
      <c r="G19" s="54">
        <v>3784980</v>
      </c>
      <c r="H19" s="54">
        <v>2561895</v>
      </c>
      <c r="I19" s="54">
        <v>1516969</v>
      </c>
      <c r="J19" s="56">
        <v>1303158</v>
      </c>
      <c r="K19" s="52">
        <v>1096979</v>
      </c>
      <c r="L19" s="53">
        <v>1228881</v>
      </c>
      <c r="M19" s="101">
        <v>229120.15599999999</v>
      </c>
      <c r="N19" s="52">
        <v>199380.45499999999</v>
      </c>
      <c r="O19" s="52">
        <v>207099.136</v>
      </c>
      <c r="P19" s="51">
        <v>269793.47600000002</v>
      </c>
      <c r="Q19" s="51">
        <f>386821586/1000</f>
        <v>386821.58600000001</v>
      </c>
      <c r="R19" s="54">
        <v>389762</v>
      </c>
      <c r="S19" s="52">
        <v>308372</v>
      </c>
      <c r="T19" s="54">
        <v>275319</v>
      </c>
      <c r="U19" s="56">
        <v>342955</v>
      </c>
      <c r="V19" s="56">
        <v>598761</v>
      </c>
      <c r="W19" s="50"/>
    </row>
    <row r="20" spans="1:23" ht="15" x14ac:dyDescent="0.25">
      <c r="A20" s="77" t="s">
        <v>25</v>
      </c>
      <c r="B20" s="101">
        <v>251540.15</v>
      </c>
      <c r="C20" s="54">
        <v>232707.755</v>
      </c>
      <c r="D20" s="54">
        <v>201537.92499999999</v>
      </c>
      <c r="E20" s="54">
        <v>341312.52</v>
      </c>
      <c r="F20" s="54">
        <f>204653173/1000</f>
        <v>204653.17300000001</v>
      </c>
      <c r="G20" s="54">
        <v>197201</v>
      </c>
      <c r="H20" s="54">
        <v>82068</v>
      </c>
      <c r="I20" s="54"/>
      <c r="J20" s="50"/>
      <c r="K20" s="49"/>
      <c r="L20" s="53">
        <v>390714</v>
      </c>
      <c r="M20" s="101">
        <v>673175.18</v>
      </c>
      <c r="N20" s="52">
        <v>1018574.601</v>
      </c>
      <c r="O20" s="54">
        <v>306011.46799999999</v>
      </c>
      <c r="P20" s="51">
        <v>221427.49</v>
      </c>
      <c r="Q20" s="51">
        <f>587337354/1000</f>
        <v>587337.35400000005</v>
      </c>
      <c r="R20" s="51">
        <f>422187482/1000</f>
        <v>422187.48200000002</v>
      </c>
      <c r="S20" s="52">
        <v>152903.81</v>
      </c>
      <c r="T20" s="54">
        <v>102735</v>
      </c>
      <c r="U20" s="56">
        <v>201666</v>
      </c>
      <c r="V20" s="56">
        <v>94863</v>
      </c>
      <c r="W20" s="56">
        <v>228056</v>
      </c>
    </row>
    <row r="21" spans="1:23" ht="15" x14ac:dyDescent="0.25">
      <c r="A21" s="99" t="s">
        <v>26</v>
      </c>
      <c r="B21" s="9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</row>
    <row r="22" spans="1:23" ht="15" x14ac:dyDescent="0.25">
      <c r="A22" s="99" t="s">
        <v>27</v>
      </c>
      <c r="B22" s="9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5" spans="1:23" ht="15" x14ac:dyDescent="0.25">
      <c r="B25" s="78"/>
      <c r="C25" s="78"/>
      <c r="D25" s="78"/>
    </row>
    <row r="26" spans="1:23" ht="15" x14ac:dyDescent="0.25">
      <c r="A26" s="57"/>
      <c r="B26" s="57"/>
      <c r="C26" s="57"/>
      <c r="E26" s="78"/>
      <c r="F26" s="45"/>
      <c r="G26" s="78"/>
      <c r="H26" s="78"/>
      <c r="I26" s="78"/>
    </row>
    <row r="27" spans="1:23" ht="15" x14ac:dyDescent="0.25">
      <c r="A27" s="57"/>
      <c r="B27" s="101"/>
      <c r="C27" s="101"/>
      <c r="E27" s="45"/>
      <c r="F27" s="45"/>
      <c r="G27" s="45"/>
      <c r="H27" s="45"/>
      <c r="I27" s="45"/>
      <c r="J27" s="76"/>
    </row>
    <row r="28" spans="1:23" ht="15" x14ac:dyDescent="0.25">
      <c r="A28" s="57"/>
      <c r="B28" s="101"/>
      <c r="C28" s="101"/>
      <c r="E28" s="45"/>
      <c r="F28" s="45"/>
      <c r="G28" s="45"/>
      <c r="H28" s="45"/>
      <c r="I28" s="45"/>
      <c r="J28" s="76"/>
    </row>
    <row r="29" spans="1:23" ht="15" x14ac:dyDescent="0.25">
      <c r="A29" s="57"/>
      <c r="B29" s="101"/>
      <c r="C29" s="101"/>
      <c r="E29" s="45"/>
      <c r="F29" s="45"/>
      <c r="G29" s="78"/>
      <c r="H29" s="78"/>
      <c r="I29" s="78"/>
    </row>
    <row r="30" spans="1:23" ht="15" x14ac:dyDescent="0.25">
      <c r="A30" s="57"/>
      <c r="B30" s="101"/>
      <c r="C30" s="101"/>
      <c r="E30" s="45"/>
      <c r="F30" s="45"/>
      <c r="G30" s="78"/>
      <c r="H30" s="78"/>
      <c r="I30" s="78"/>
    </row>
    <row r="31" spans="1:23" ht="15" x14ac:dyDescent="0.25">
      <c r="A31" s="57"/>
      <c r="B31" s="101"/>
      <c r="C31" s="101"/>
      <c r="E31" s="45"/>
      <c r="F31" s="45"/>
      <c r="G31" s="78"/>
      <c r="H31" s="78"/>
      <c r="I31" s="78"/>
    </row>
    <row r="32" spans="1:23" ht="15" x14ac:dyDescent="0.25">
      <c r="A32" s="57"/>
      <c r="B32" s="101"/>
      <c r="C32" s="101"/>
      <c r="F32" s="45"/>
    </row>
    <row r="33" spans="1:6" ht="15" x14ac:dyDescent="0.25">
      <c r="A33" s="57"/>
      <c r="B33" s="101"/>
      <c r="C33" s="101"/>
      <c r="E33" s="75"/>
      <c r="F33" s="75"/>
    </row>
  </sheetData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workbookViewId="0"/>
  </sheetViews>
  <sheetFormatPr baseColWidth="10" defaultRowHeight="12.75" x14ac:dyDescent="0.2"/>
  <cols>
    <col min="1" max="1" width="27.28515625" style="1" customWidth="1"/>
    <col min="2" max="2" width="17.140625" style="15" customWidth="1"/>
    <col min="3" max="3" width="17.140625" style="1" customWidth="1"/>
    <col min="4" max="10" width="12.140625" style="1" customWidth="1"/>
    <col min="11" max="16384" width="11.42578125" style="1"/>
  </cols>
  <sheetData>
    <row r="2" spans="1:19" ht="15.75" x14ac:dyDescent="0.25">
      <c r="A2" s="18" t="s">
        <v>30</v>
      </c>
      <c r="B2" s="18"/>
    </row>
    <row r="3" spans="1:19" ht="15.75" x14ac:dyDescent="0.25">
      <c r="A3" s="18"/>
      <c r="B3" s="18"/>
    </row>
    <row r="4" spans="1:19" ht="15.75" x14ac:dyDescent="0.25">
      <c r="A4" s="18" t="s">
        <v>12</v>
      </c>
      <c r="B4" s="18"/>
    </row>
    <row r="7" spans="1:19" x14ac:dyDescent="0.2">
      <c r="A7" s="16" t="s">
        <v>28</v>
      </c>
      <c r="B7" s="40">
        <v>2018</v>
      </c>
      <c r="C7" s="40">
        <v>2017</v>
      </c>
      <c r="D7" s="40">
        <v>2016</v>
      </c>
      <c r="E7" s="40">
        <v>2015</v>
      </c>
      <c r="F7" s="40">
        <v>2014</v>
      </c>
      <c r="G7" s="16">
        <v>2013</v>
      </c>
      <c r="H7" s="16">
        <v>2012</v>
      </c>
      <c r="I7" s="16">
        <v>2011</v>
      </c>
      <c r="J7" s="16">
        <v>2010</v>
      </c>
      <c r="K7" s="16">
        <v>2009</v>
      </c>
      <c r="L7" s="16">
        <v>2008</v>
      </c>
      <c r="M7" s="16">
        <v>2007</v>
      </c>
      <c r="N7" s="16">
        <v>2005</v>
      </c>
      <c r="O7" s="16">
        <v>2004</v>
      </c>
      <c r="P7" s="35"/>
      <c r="Q7" s="14"/>
      <c r="R7" s="14"/>
      <c r="S7" s="14"/>
    </row>
    <row r="8" spans="1:19" ht="15" x14ac:dyDescent="0.25">
      <c r="A8" s="15" t="s">
        <v>17</v>
      </c>
      <c r="B8" s="54">
        <v>4821710.7810000004</v>
      </c>
      <c r="C8" s="54">
        <v>4252361.43</v>
      </c>
      <c r="D8" s="54">
        <v>4508425.9189999998</v>
      </c>
      <c r="E8" s="54">
        <f>6843962094/1000</f>
        <v>6843962.0939999996</v>
      </c>
      <c r="F8" s="54">
        <f>5614356011/1000</f>
        <v>5614356.0109999999</v>
      </c>
      <c r="G8" s="54">
        <v>6432898</v>
      </c>
      <c r="H8" s="54">
        <v>5911560</v>
      </c>
      <c r="I8" s="54">
        <v>5696156</v>
      </c>
      <c r="J8" s="56">
        <v>6134047</v>
      </c>
      <c r="K8" s="56">
        <v>5295830</v>
      </c>
      <c r="L8" s="56">
        <v>4999228</v>
      </c>
      <c r="M8" s="56">
        <v>4931919</v>
      </c>
      <c r="N8" s="56">
        <v>4421000</v>
      </c>
      <c r="O8" s="56">
        <v>3799000</v>
      </c>
      <c r="P8" s="35"/>
      <c r="Q8" s="54"/>
      <c r="R8" s="54"/>
      <c r="S8" s="54"/>
    </row>
    <row r="9" spans="1:19" ht="15" x14ac:dyDescent="0.25">
      <c r="A9" s="15" t="s">
        <v>18</v>
      </c>
      <c r="B9" s="54">
        <v>7069538.2800000003</v>
      </c>
      <c r="C9" s="54">
        <v>7125624.8799999999</v>
      </c>
      <c r="D9" s="54">
        <v>7399705.7470000004</v>
      </c>
      <c r="E9" s="54">
        <f>7569455411/1000</f>
        <v>7569455.4110000003</v>
      </c>
      <c r="F9" s="54">
        <f>6096516609/1000</f>
        <v>6096516.6090000002</v>
      </c>
      <c r="G9" s="54">
        <v>6536198</v>
      </c>
      <c r="H9" s="54">
        <v>6488485</v>
      </c>
      <c r="I9" s="54">
        <v>6096671</v>
      </c>
      <c r="J9" s="56">
        <v>5410144</v>
      </c>
      <c r="K9" s="56">
        <v>6690849</v>
      </c>
      <c r="L9" s="56">
        <v>4892767</v>
      </c>
      <c r="M9" s="56">
        <v>5411363</v>
      </c>
      <c r="N9" s="56">
        <v>5255000</v>
      </c>
      <c r="O9" s="56">
        <v>5552000</v>
      </c>
      <c r="P9" s="35"/>
      <c r="Q9" s="54"/>
      <c r="R9" s="54"/>
      <c r="S9" s="54"/>
    </row>
    <row r="10" spans="1:19" ht="15" x14ac:dyDescent="0.25">
      <c r="A10" s="15" t="s">
        <v>19</v>
      </c>
      <c r="B10" s="54">
        <v>9202975.2750000004</v>
      </c>
      <c r="C10" s="45">
        <v>8825458.1099999994</v>
      </c>
      <c r="D10" s="54">
        <v>10013394.875</v>
      </c>
      <c r="E10" s="54">
        <f>10923978013/1000</f>
        <v>10923978.013</v>
      </c>
      <c r="F10" s="54">
        <f>9530350378/1000</f>
        <v>9530350.3780000005</v>
      </c>
      <c r="G10" s="54">
        <v>8347502</v>
      </c>
      <c r="H10" s="54">
        <v>8615305</v>
      </c>
      <c r="I10" s="54">
        <v>6326356</v>
      </c>
      <c r="J10" s="56">
        <v>6191279</v>
      </c>
      <c r="K10" s="56">
        <v>6208247</v>
      </c>
      <c r="L10" s="56">
        <v>5864115</v>
      </c>
      <c r="M10" s="56">
        <v>5092078</v>
      </c>
      <c r="N10" s="56">
        <v>4224000</v>
      </c>
      <c r="O10" s="56">
        <v>5009000</v>
      </c>
      <c r="P10" s="35"/>
      <c r="Q10" s="54"/>
      <c r="R10" s="54"/>
      <c r="S10" s="54"/>
    </row>
    <row r="11" spans="1:19" ht="15" x14ac:dyDescent="0.25">
      <c r="A11" s="15" t="s">
        <v>29</v>
      </c>
      <c r="B11" s="55">
        <f t="shared" ref="B11:G11" si="0">SUM(B8:B10)</f>
        <v>21094224.336000003</v>
      </c>
      <c r="C11" s="55">
        <f t="shared" si="0"/>
        <v>20203444.419999998</v>
      </c>
      <c r="D11" s="55">
        <f t="shared" si="0"/>
        <v>21921526.541000001</v>
      </c>
      <c r="E11" s="54">
        <f t="shared" si="0"/>
        <v>25337395.517999999</v>
      </c>
      <c r="F11" s="54">
        <f t="shared" si="0"/>
        <v>21241222.998000003</v>
      </c>
      <c r="G11" s="54">
        <f t="shared" si="0"/>
        <v>21316598</v>
      </c>
      <c r="H11" s="54">
        <v>21015648.215</v>
      </c>
      <c r="I11" s="55">
        <v>18119183</v>
      </c>
      <c r="J11" s="56">
        <v>17735470</v>
      </c>
      <c r="K11" s="56">
        <v>18196935</v>
      </c>
      <c r="L11" s="56">
        <v>15756110</v>
      </c>
      <c r="M11" s="56">
        <v>15435361</v>
      </c>
      <c r="N11" s="56">
        <v>13900000</v>
      </c>
      <c r="O11" s="56">
        <v>14360000</v>
      </c>
    </row>
    <row r="13" spans="1:19" ht="15" x14ac:dyDescent="0.25">
      <c r="A13" s="57"/>
      <c r="B13" s="57"/>
      <c r="C13" s="57"/>
    </row>
    <row r="14" spans="1:19" ht="15" x14ac:dyDescent="0.25">
      <c r="A14" s="57"/>
      <c r="B14" s="101"/>
      <c r="C14" s="101"/>
    </row>
    <row r="15" spans="1:19" ht="15" x14ac:dyDescent="0.25">
      <c r="A15" s="57"/>
      <c r="B15" s="101"/>
      <c r="C15" s="101"/>
    </row>
    <row r="16" spans="1:19" ht="15" x14ac:dyDescent="0.25">
      <c r="A16" s="57"/>
      <c r="B16" s="101"/>
      <c r="C16" s="101"/>
    </row>
    <row r="17" spans="1:3" ht="15" x14ac:dyDescent="0.25">
      <c r="A17" s="57"/>
      <c r="B17" s="101"/>
      <c r="C17" s="101"/>
    </row>
    <row r="18" spans="1:3" ht="15" x14ac:dyDescent="0.25">
      <c r="A18" s="57"/>
      <c r="B18" s="101"/>
      <c r="C18" s="101"/>
    </row>
    <row r="19" spans="1:3" ht="15" x14ac:dyDescent="0.25">
      <c r="A19" s="57"/>
      <c r="B19" s="101"/>
      <c r="C19" s="101"/>
    </row>
    <row r="20" spans="1:3" ht="15" x14ac:dyDescent="0.25">
      <c r="A20" s="57"/>
      <c r="B20" s="101"/>
      <c r="C20" s="101"/>
    </row>
    <row r="21" spans="1:3" x14ac:dyDescent="0.2">
      <c r="A21" s="35"/>
      <c r="B21" s="38"/>
      <c r="C21" s="38"/>
    </row>
    <row r="22" spans="1:3" x14ac:dyDescent="0.2">
      <c r="A22" s="35"/>
      <c r="B22" s="38"/>
      <c r="C22" s="38"/>
    </row>
    <row r="23" spans="1:3" x14ac:dyDescent="0.2">
      <c r="A23" s="35"/>
      <c r="B23" s="38"/>
      <c r="C23" s="38"/>
    </row>
    <row r="24" spans="1:3" x14ac:dyDescent="0.2">
      <c r="A24" s="35"/>
      <c r="B24" s="38"/>
      <c r="C24" s="38"/>
    </row>
    <row r="25" spans="1:3" x14ac:dyDescent="0.2">
      <c r="A25" s="35"/>
      <c r="B25" s="38"/>
      <c r="C25" s="38"/>
    </row>
  </sheetData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/>
  </sheetViews>
  <sheetFormatPr baseColWidth="10" defaultRowHeight="12.75" x14ac:dyDescent="0.2"/>
  <cols>
    <col min="1" max="1" width="56.7109375" style="1" customWidth="1"/>
    <col min="2" max="2" width="9.85546875" style="35" customWidth="1"/>
    <col min="3" max="3" width="9.85546875" style="4" customWidth="1"/>
    <col min="4" max="15" width="9.85546875" style="1" customWidth="1"/>
    <col min="16" max="16384" width="11.42578125" style="1"/>
  </cols>
  <sheetData>
    <row r="1" spans="1:16" ht="15.75" x14ac:dyDescent="0.25">
      <c r="A1" s="13" t="s">
        <v>9</v>
      </c>
      <c r="B1" s="41"/>
    </row>
    <row r="2" spans="1:16" ht="15.75" x14ac:dyDescent="0.25">
      <c r="A2" s="13"/>
      <c r="B2" s="41"/>
    </row>
    <row r="3" spans="1:16" ht="15.75" x14ac:dyDescent="0.25">
      <c r="A3" s="13" t="s">
        <v>10</v>
      </c>
      <c r="B3" s="41"/>
    </row>
    <row r="4" spans="1:16" x14ac:dyDescent="0.2">
      <c r="A4" s="3" t="s">
        <v>0</v>
      </c>
      <c r="B4" s="40">
        <v>2018</v>
      </c>
      <c r="C4" s="40">
        <v>2017</v>
      </c>
      <c r="D4" s="40">
        <v>2016</v>
      </c>
      <c r="E4" s="40">
        <v>2015</v>
      </c>
      <c r="F4" s="40">
        <v>2014</v>
      </c>
      <c r="G4" s="5">
        <v>2013</v>
      </c>
      <c r="H4" s="5">
        <v>2012</v>
      </c>
      <c r="I4" s="5">
        <v>2011</v>
      </c>
      <c r="J4" s="5">
        <v>2010</v>
      </c>
      <c r="K4" s="5">
        <v>2009</v>
      </c>
      <c r="L4" s="5">
        <v>2008</v>
      </c>
      <c r="M4" s="5">
        <v>2007</v>
      </c>
      <c r="N4" s="5">
        <v>2006</v>
      </c>
      <c r="O4" s="5">
        <v>2005</v>
      </c>
      <c r="P4" s="5">
        <v>2004</v>
      </c>
    </row>
    <row r="5" spans="1:16" x14ac:dyDescent="0.2">
      <c r="A5" s="2" t="s">
        <v>1</v>
      </c>
      <c r="B5" s="35">
        <v>64</v>
      </c>
      <c r="C5" s="35">
        <v>65</v>
      </c>
      <c r="D5" s="35">
        <v>66</v>
      </c>
      <c r="E5" s="35">
        <v>62</v>
      </c>
      <c r="F5" s="35">
        <v>60</v>
      </c>
      <c r="G5" s="4">
        <f>96-36</f>
        <v>60</v>
      </c>
      <c r="H5" s="7">
        <v>63</v>
      </c>
      <c r="I5" s="8">
        <v>66</v>
      </c>
      <c r="J5" s="7">
        <v>62</v>
      </c>
      <c r="K5" s="7">
        <v>65</v>
      </c>
      <c r="L5" s="7">
        <v>67</v>
      </c>
      <c r="M5" s="7">
        <v>60</v>
      </c>
      <c r="N5" s="7">
        <v>65</v>
      </c>
      <c r="O5" s="7">
        <v>51</v>
      </c>
      <c r="P5" s="7">
        <v>46</v>
      </c>
    </row>
    <row r="6" spans="1:16" ht="15" x14ac:dyDescent="0.25">
      <c r="A6" s="2" t="s">
        <v>2</v>
      </c>
      <c r="B6" s="35">
        <v>11</v>
      </c>
      <c r="C6" s="35">
        <v>11</v>
      </c>
      <c r="D6" s="35">
        <v>10</v>
      </c>
      <c r="E6" s="35">
        <v>12</v>
      </c>
      <c r="F6" s="35">
        <v>15</v>
      </c>
      <c r="G6" s="4">
        <f>47-35</f>
        <v>12</v>
      </c>
      <c r="H6" s="7">
        <v>11</v>
      </c>
      <c r="I6" s="8">
        <v>10</v>
      </c>
      <c r="J6" s="7">
        <v>8</v>
      </c>
      <c r="K6" s="7">
        <v>9</v>
      </c>
      <c r="L6" s="7">
        <v>8</v>
      </c>
      <c r="M6" s="7">
        <v>6</v>
      </c>
      <c r="N6" s="7">
        <v>2</v>
      </c>
      <c r="O6" s="6"/>
      <c r="P6" s="6"/>
    </row>
    <row r="7" spans="1:16" ht="15" x14ac:dyDescent="0.25">
      <c r="A7" s="2" t="s">
        <v>3</v>
      </c>
      <c r="B7" s="35">
        <v>38</v>
      </c>
      <c r="C7" s="35">
        <v>39</v>
      </c>
      <c r="D7" s="35">
        <v>39</v>
      </c>
      <c r="E7" s="35">
        <v>36</v>
      </c>
      <c r="F7" s="35">
        <v>38</v>
      </c>
      <c r="G7" s="4">
        <v>35</v>
      </c>
      <c r="H7" s="7">
        <v>32</v>
      </c>
      <c r="I7" s="8">
        <v>33</v>
      </c>
      <c r="J7" s="7">
        <v>30</v>
      </c>
      <c r="K7" s="7">
        <v>32</v>
      </c>
      <c r="L7" s="7">
        <v>30</v>
      </c>
      <c r="M7" s="7">
        <v>30</v>
      </c>
      <c r="N7" s="7">
        <v>6</v>
      </c>
      <c r="O7" s="6"/>
      <c r="P7" s="6"/>
    </row>
    <row r="8" spans="1:16" x14ac:dyDescent="0.2">
      <c r="A8" s="2" t="s">
        <v>4</v>
      </c>
      <c r="B8" s="35">
        <f t="shared" ref="B8:G8" si="0">SUM(B5:B7)</f>
        <v>113</v>
      </c>
      <c r="C8" s="35">
        <f t="shared" si="0"/>
        <v>115</v>
      </c>
      <c r="D8" s="35">
        <f t="shared" si="0"/>
        <v>115</v>
      </c>
      <c r="E8" s="35">
        <f t="shared" si="0"/>
        <v>110</v>
      </c>
      <c r="F8" s="35">
        <f t="shared" si="0"/>
        <v>113</v>
      </c>
      <c r="G8" s="4">
        <f t="shared" si="0"/>
        <v>107</v>
      </c>
      <c r="H8" s="7">
        <v>106</v>
      </c>
      <c r="I8" s="8">
        <v>109</v>
      </c>
      <c r="J8" s="7">
        <v>100</v>
      </c>
      <c r="K8" s="7">
        <v>106</v>
      </c>
      <c r="L8" s="7">
        <v>105</v>
      </c>
      <c r="M8" s="7">
        <v>96</v>
      </c>
      <c r="N8" s="7">
        <v>73</v>
      </c>
      <c r="O8" s="7">
        <v>51</v>
      </c>
      <c r="P8" s="7">
        <v>46</v>
      </c>
    </row>
    <row r="9" spans="1:16" x14ac:dyDescent="0.2">
      <c r="A9" s="2" t="s">
        <v>5</v>
      </c>
      <c r="B9" s="35">
        <v>102</v>
      </c>
      <c r="C9" s="35">
        <v>104</v>
      </c>
      <c r="D9" s="35">
        <f>SUM(D5,D7)</f>
        <v>105</v>
      </c>
      <c r="E9" s="35">
        <v>99</v>
      </c>
      <c r="F9" s="35">
        <v>100</v>
      </c>
      <c r="G9" s="4">
        <v>96</v>
      </c>
      <c r="H9" s="7">
        <v>95</v>
      </c>
      <c r="I9" s="8">
        <v>99</v>
      </c>
      <c r="J9" s="7">
        <v>93</v>
      </c>
      <c r="K9" s="7">
        <v>97</v>
      </c>
      <c r="L9" s="7">
        <v>99</v>
      </c>
      <c r="M9" s="7">
        <v>91</v>
      </c>
      <c r="N9" s="7">
        <v>73</v>
      </c>
      <c r="O9" s="7">
        <v>51</v>
      </c>
      <c r="P9" s="7">
        <v>46</v>
      </c>
    </row>
    <row r="10" spans="1:16" s="7" customFormat="1" x14ac:dyDescent="0.2">
      <c r="B10" s="35"/>
      <c r="C10" s="35"/>
      <c r="D10" s="35"/>
      <c r="E10" s="35"/>
      <c r="F10" s="35"/>
      <c r="I10" s="8"/>
    </row>
    <row r="11" spans="1:16" x14ac:dyDescent="0.2">
      <c r="A11" s="2"/>
      <c r="B11" s="40">
        <v>2018</v>
      </c>
      <c r="C11" s="40">
        <v>2017</v>
      </c>
      <c r="D11" s="40">
        <v>2016</v>
      </c>
      <c r="E11" s="40">
        <v>2015</v>
      </c>
      <c r="F11" s="40">
        <v>2014</v>
      </c>
      <c r="G11" s="9">
        <v>2013</v>
      </c>
      <c r="H11" s="9">
        <v>2012</v>
      </c>
      <c r="I11" s="9">
        <v>2011</v>
      </c>
      <c r="J11" s="9">
        <v>2010</v>
      </c>
      <c r="K11" s="9">
        <v>2009</v>
      </c>
      <c r="L11" s="9">
        <v>2008</v>
      </c>
      <c r="M11" s="9">
        <v>2007</v>
      </c>
      <c r="N11" s="9">
        <v>2006</v>
      </c>
      <c r="O11" s="9">
        <v>2005</v>
      </c>
      <c r="P11" s="9">
        <v>2004</v>
      </c>
    </row>
    <row r="12" spans="1:16" x14ac:dyDescent="0.2">
      <c r="A12" s="2" t="s">
        <v>6</v>
      </c>
      <c r="C12" s="35"/>
      <c r="D12" s="35"/>
      <c r="E12" s="35"/>
      <c r="F12" s="35"/>
      <c r="G12" s="4"/>
    </row>
    <row r="13" spans="1:16" ht="15" x14ac:dyDescent="0.25">
      <c r="A13" s="2" t="s">
        <v>1</v>
      </c>
      <c r="B13" s="35">
        <f>251+238</f>
        <v>489</v>
      </c>
      <c r="C13" s="35">
        <v>520</v>
      </c>
      <c r="D13" s="35">
        <f>245+249</f>
        <v>494</v>
      </c>
      <c r="E13" s="35">
        <f>285+219</f>
        <v>504</v>
      </c>
      <c r="F13" s="35">
        <v>489</v>
      </c>
      <c r="G13" s="4">
        <f>256+210+7</f>
        <v>473</v>
      </c>
      <c r="H13" s="11">
        <v>476</v>
      </c>
      <c r="I13" s="11">
        <v>470</v>
      </c>
      <c r="J13" s="11">
        <v>453</v>
      </c>
      <c r="K13" s="11">
        <v>423</v>
      </c>
      <c r="L13" s="11">
        <v>404</v>
      </c>
      <c r="M13" s="11">
        <v>328</v>
      </c>
      <c r="N13" s="10"/>
      <c r="O13" s="11">
        <v>341</v>
      </c>
      <c r="P13" s="11">
        <v>350</v>
      </c>
    </row>
    <row r="14" spans="1:16" ht="15" x14ac:dyDescent="0.25">
      <c r="A14" s="2" t="s">
        <v>2</v>
      </c>
      <c r="B14" s="35">
        <v>3</v>
      </c>
      <c r="C14" s="35">
        <v>3</v>
      </c>
      <c r="D14" s="35">
        <v>2</v>
      </c>
      <c r="E14" s="35">
        <v>2</v>
      </c>
      <c r="F14" s="35">
        <v>9</v>
      </c>
      <c r="G14" s="4">
        <v>2</v>
      </c>
      <c r="H14" s="11">
        <v>2</v>
      </c>
      <c r="I14" s="11">
        <v>2</v>
      </c>
      <c r="J14" s="11">
        <v>3</v>
      </c>
      <c r="K14" s="11">
        <v>3</v>
      </c>
      <c r="L14" s="11">
        <v>6</v>
      </c>
      <c r="M14" s="11">
        <v>61</v>
      </c>
      <c r="N14" s="10"/>
      <c r="O14" s="10"/>
      <c r="P14" s="10"/>
    </row>
    <row r="15" spans="1:16" ht="15" x14ac:dyDescent="0.25">
      <c r="A15" s="2" t="s">
        <v>3</v>
      </c>
      <c r="B15" s="35">
        <v>295</v>
      </c>
      <c r="C15" s="35">
        <v>293</v>
      </c>
      <c r="D15" s="35">
        <v>267</v>
      </c>
      <c r="E15" s="35">
        <v>235</v>
      </c>
      <c r="F15" s="35">
        <v>245</v>
      </c>
      <c r="G15" s="4">
        <v>232</v>
      </c>
      <c r="H15" s="11">
        <v>199</v>
      </c>
      <c r="I15" s="11">
        <v>190</v>
      </c>
      <c r="J15" s="11">
        <v>180</v>
      </c>
      <c r="K15" s="11">
        <v>248</v>
      </c>
      <c r="L15" s="11">
        <v>175</v>
      </c>
      <c r="M15" s="11">
        <v>157</v>
      </c>
      <c r="N15" s="10"/>
      <c r="O15" s="10"/>
      <c r="P15" s="10"/>
    </row>
    <row r="16" spans="1:16" ht="15" x14ac:dyDescent="0.25">
      <c r="A16" s="2" t="s">
        <v>7</v>
      </c>
      <c r="B16" s="35">
        <f t="shared" ref="B16:G16" si="1">SUM(B13:B15)</f>
        <v>787</v>
      </c>
      <c r="C16" s="35">
        <f t="shared" si="1"/>
        <v>816</v>
      </c>
      <c r="D16" s="35">
        <f t="shared" si="1"/>
        <v>763</v>
      </c>
      <c r="E16" s="35">
        <f t="shared" si="1"/>
        <v>741</v>
      </c>
      <c r="F16" s="35">
        <f t="shared" si="1"/>
        <v>743</v>
      </c>
      <c r="G16" s="4">
        <f t="shared" si="1"/>
        <v>707</v>
      </c>
      <c r="H16" s="11">
        <v>677</v>
      </c>
      <c r="I16" s="11">
        <v>662</v>
      </c>
      <c r="J16" s="11">
        <v>636</v>
      </c>
      <c r="K16" s="11">
        <v>674</v>
      </c>
      <c r="L16" s="11">
        <v>585</v>
      </c>
      <c r="M16" s="11">
        <v>546</v>
      </c>
      <c r="N16" s="10"/>
      <c r="O16" s="11">
        <v>341</v>
      </c>
      <c r="P16" s="11">
        <v>350</v>
      </c>
    </row>
    <row r="17" spans="1:5" x14ac:dyDescent="0.2">
      <c r="A17" s="12" t="s">
        <v>8</v>
      </c>
      <c r="E17" s="11"/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Resultat</vt:lpstr>
      <vt:lpstr>Balanse-Eiendeler</vt:lpstr>
      <vt:lpstr>Balanse-Egenkapital og gjeld</vt:lpstr>
      <vt:lpstr>Tidsserier</vt:lpstr>
      <vt:lpstr>Tidsserier-meglerforetak</vt:lpstr>
      <vt:lpstr>Premie-tidsserier</vt:lpstr>
      <vt:lpstr>Premie-tidsserier-meglerforetak</vt:lpstr>
      <vt:lpstr>Antall foretak og f.formidlere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2019-07-23T13:41:58Z</dcterms:modified>
</cp:coreProperties>
</file>