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filterPrivacy="1"/>
  <xr:revisionPtr revIDLastSave="0" documentId="8_{08D68530-6DB9-4696-ADC3-42CDF8D5615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sultat" sheetId="8" r:id="rId1"/>
    <sheet name="Balanse-Eiendeler" sheetId="6" r:id="rId2"/>
    <sheet name="Balanse-Egenkapital og gjeld" sheetId="5" r:id="rId3"/>
    <sheet name="Tidsserier-resultat" sheetId="4" r:id="rId4"/>
    <sheet name="Tidsserier-resultat-megler" sheetId="9" r:id="rId5"/>
    <sheet name="Tidsserier-resultat-agent" sheetId="10" r:id="rId6"/>
    <sheet name="Tidsserie-balanse -megler" sheetId="12" r:id="rId7"/>
    <sheet name="Tidsserie-balanse-agent" sheetId="13" r:id="rId8"/>
    <sheet name="Premie-tidsserier-meglerforetak" sheetId="3" r:id="rId9"/>
    <sheet name="Premie-tidsserier-agentforetak" sheetId="11" r:id="rId10"/>
    <sheet name="Antall foretak og f.formidlere" sheetId="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3" l="1"/>
  <c r="D10" i="3"/>
  <c r="E10" i="3"/>
  <c r="F10" i="3"/>
  <c r="I10" i="3"/>
  <c r="J10" i="3"/>
  <c r="K10" i="3"/>
  <c r="L10" i="3"/>
  <c r="M10" i="3"/>
  <c r="N10" i="3"/>
  <c r="B10" i="3"/>
  <c r="H9" i="3"/>
  <c r="H10" i="3" s="1"/>
  <c r="G9" i="3"/>
  <c r="G10" i="3" s="1"/>
  <c r="F10" i="11"/>
  <c r="I10" i="11"/>
  <c r="J10" i="11"/>
  <c r="K10" i="11"/>
  <c r="L10" i="11"/>
  <c r="M10" i="11"/>
  <c r="N10" i="11"/>
  <c r="D10" i="11"/>
  <c r="C10" i="11"/>
  <c r="B10" i="11"/>
  <c r="H9" i="11"/>
  <c r="H8" i="11"/>
  <c r="H7" i="11"/>
  <c r="H6" i="11"/>
  <c r="G9" i="11"/>
  <c r="G7" i="11"/>
  <c r="G6" i="11"/>
  <c r="E9" i="11"/>
  <c r="E8" i="11"/>
  <c r="E10" i="11" s="1"/>
  <c r="E5" i="10"/>
  <c r="F5" i="10"/>
  <c r="G5" i="10"/>
  <c r="H5" i="10"/>
  <c r="I5" i="10"/>
  <c r="J5" i="10"/>
  <c r="K5" i="10"/>
  <c r="L5" i="10"/>
  <c r="M5" i="10"/>
  <c r="N5" i="10"/>
  <c r="O5" i="10"/>
  <c r="E6" i="10"/>
  <c r="F6" i="10"/>
  <c r="G6" i="10"/>
  <c r="H6" i="10"/>
  <c r="I6" i="10"/>
  <c r="J6" i="10"/>
  <c r="K6" i="10"/>
  <c r="L6" i="10"/>
  <c r="M6" i="10"/>
  <c r="N6" i="10"/>
  <c r="O6" i="10"/>
  <c r="E7" i="10"/>
  <c r="F7" i="10"/>
  <c r="G7" i="10"/>
  <c r="H7" i="10"/>
  <c r="I7" i="10"/>
  <c r="J7" i="10"/>
  <c r="K7" i="10"/>
  <c r="L7" i="10"/>
  <c r="M7" i="10"/>
  <c r="N7" i="10"/>
  <c r="O7" i="10"/>
  <c r="E8" i="10"/>
  <c r="F8" i="10"/>
  <c r="G8" i="10"/>
  <c r="H8" i="10"/>
  <c r="I8" i="10"/>
  <c r="J8" i="10"/>
  <c r="K8" i="10"/>
  <c r="L8" i="10"/>
  <c r="M8" i="10"/>
  <c r="N8" i="10"/>
  <c r="O8" i="10"/>
  <c r="E9" i="10"/>
  <c r="F9" i="10"/>
  <c r="G9" i="10"/>
  <c r="H9" i="10"/>
  <c r="I9" i="10"/>
  <c r="J9" i="10"/>
  <c r="K9" i="10"/>
  <c r="L9" i="10"/>
  <c r="M9" i="10"/>
  <c r="N9" i="10"/>
  <c r="O9" i="10"/>
  <c r="E10" i="10"/>
  <c r="F10" i="10"/>
  <c r="G10" i="10"/>
  <c r="H10" i="10"/>
  <c r="I10" i="10"/>
  <c r="J10" i="10"/>
  <c r="K10" i="10"/>
  <c r="L10" i="10"/>
  <c r="M10" i="10"/>
  <c r="N10" i="10"/>
  <c r="O10" i="10"/>
  <c r="E12" i="10"/>
  <c r="F12" i="10"/>
  <c r="G12" i="10"/>
  <c r="H12" i="10"/>
  <c r="I12" i="10"/>
  <c r="J12" i="10"/>
  <c r="K12" i="10"/>
  <c r="L12" i="10"/>
  <c r="M12" i="10"/>
  <c r="N12" i="10"/>
  <c r="O12" i="10"/>
  <c r="E13" i="10"/>
  <c r="F13" i="10"/>
  <c r="G13" i="10"/>
  <c r="H13" i="10"/>
  <c r="I13" i="10"/>
  <c r="J13" i="10"/>
  <c r="K13" i="10"/>
  <c r="L13" i="10"/>
  <c r="M13" i="10"/>
  <c r="N13" i="10"/>
  <c r="O13" i="10"/>
  <c r="E14" i="10"/>
  <c r="F14" i="10"/>
  <c r="G14" i="10"/>
  <c r="H14" i="10"/>
  <c r="I14" i="10"/>
  <c r="J14" i="10"/>
  <c r="K14" i="10"/>
  <c r="L14" i="10"/>
  <c r="M14" i="10"/>
  <c r="N14" i="10"/>
  <c r="O14" i="10"/>
  <c r="E15" i="10"/>
  <c r="F15" i="10"/>
  <c r="G15" i="10"/>
  <c r="H15" i="10"/>
  <c r="I15" i="10"/>
  <c r="J15" i="10"/>
  <c r="K15" i="10"/>
  <c r="L15" i="10"/>
  <c r="M15" i="10"/>
  <c r="N15" i="10"/>
  <c r="O15" i="10"/>
  <c r="E17" i="10"/>
  <c r="F17" i="10"/>
  <c r="G17" i="10"/>
  <c r="H17" i="10"/>
  <c r="I17" i="10"/>
  <c r="J17" i="10"/>
  <c r="K17" i="10"/>
  <c r="L17" i="10"/>
  <c r="M17" i="10"/>
  <c r="N17" i="10"/>
  <c r="O17" i="10"/>
  <c r="E19" i="10"/>
  <c r="F19" i="10"/>
  <c r="G19" i="10"/>
  <c r="H19" i="10"/>
  <c r="I19" i="10"/>
  <c r="J19" i="10"/>
  <c r="K19" i="10"/>
  <c r="L19" i="10"/>
  <c r="M19" i="10"/>
  <c r="N19" i="10"/>
  <c r="O19" i="10"/>
  <c r="E20" i="10"/>
  <c r="F20" i="10"/>
  <c r="G20" i="10"/>
  <c r="H20" i="10"/>
  <c r="I20" i="10"/>
  <c r="J20" i="10"/>
  <c r="K20" i="10"/>
  <c r="L20" i="10"/>
  <c r="M20" i="10"/>
  <c r="N20" i="10"/>
  <c r="O20" i="10"/>
  <c r="E21" i="10"/>
  <c r="F21" i="10"/>
  <c r="G21" i="10"/>
  <c r="H21" i="10"/>
  <c r="I21" i="10"/>
  <c r="J21" i="10"/>
  <c r="K21" i="10"/>
  <c r="L21" i="10"/>
  <c r="M21" i="10"/>
  <c r="N21" i="10"/>
  <c r="O21" i="10"/>
  <c r="E23" i="10"/>
  <c r="F23" i="10"/>
  <c r="G23" i="10"/>
  <c r="H23" i="10"/>
  <c r="I23" i="10"/>
  <c r="J23" i="10"/>
  <c r="K23" i="10"/>
  <c r="L23" i="10"/>
  <c r="M23" i="10"/>
  <c r="N23" i="10"/>
  <c r="O23" i="10"/>
  <c r="E24" i="10"/>
  <c r="F24" i="10"/>
  <c r="G24" i="10"/>
  <c r="H24" i="10"/>
  <c r="I24" i="10"/>
  <c r="J24" i="10"/>
  <c r="K24" i="10"/>
  <c r="L24" i="10"/>
  <c r="M24" i="10"/>
  <c r="N24" i="10"/>
  <c r="O24" i="10"/>
  <c r="E26" i="10"/>
  <c r="F26" i="10"/>
  <c r="G26" i="10"/>
  <c r="H26" i="10"/>
  <c r="I26" i="10"/>
  <c r="J26" i="10"/>
  <c r="K26" i="10"/>
  <c r="L26" i="10"/>
  <c r="M26" i="10"/>
  <c r="N26" i="10"/>
  <c r="O26" i="10"/>
  <c r="E28" i="10"/>
  <c r="F28" i="10"/>
  <c r="G28" i="10"/>
  <c r="H28" i="10"/>
  <c r="I28" i="10"/>
  <c r="J28" i="10"/>
  <c r="K28" i="10"/>
  <c r="L28" i="10"/>
  <c r="M28" i="10"/>
  <c r="N28" i="10"/>
  <c r="O28" i="10"/>
  <c r="E29" i="10"/>
  <c r="F29" i="10"/>
  <c r="G29" i="10"/>
  <c r="H29" i="10"/>
  <c r="I29" i="10"/>
  <c r="J29" i="10"/>
  <c r="K29" i="10"/>
  <c r="L29" i="10"/>
  <c r="M29" i="10"/>
  <c r="N29" i="10"/>
  <c r="O29" i="10"/>
  <c r="E30" i="10"/>
  <c r="F30" i="10"/>
  <c r="G30" i="10"/>
  <c r="H30" i="10"/>
  <c r="I30" i="10"/>
  <c r="J30" i="10"/>
  <c r="K30" i="10"/>
  <c r="L30" i="10"/>
  <c r="M30" i="10"/>
  <c r="N30" i="10"/>
  <c r="O30" i="10"/>
  <c r="E31" i="10"/>
  <c r="F31" i="10"/>
  <c r="G31" i="10"/>
  <c r="H31" i="10"/>
  <c r="I31" i="10"/>
  <c r="J31" i="10"/>
  <c r="K31" i="10"/>
  <c r="L31" i="10"/>
  <c r="M31" i="10"/>
  <c r="N31" i="10"/>
  <c r="O31" i="10"/>
  <c r="E32" i="10"/>
  <c r="F32" i="10"/>
  <c r="G32" i="10"/>
  <c r="H32" i="10"/>
  <c r="I32" i="10"/>
  <c r="J32" i="10"/>
  <c r="K32" i="10"/>
  <c r="L32" i="10"/>
  <c r="M32" i="10"/>
  <c r="N32" i="10"/>
  <c r="O32" i="10"/>
  <c r="E33" i="10"/>
  <c r="F33" i="10"/>
  <c r="G33" i="10"/>
  <c r="H33" i="10"/>
  <c r="I33" i="10"/>
  <c r="J33" i="10"/>
  <c r="K33" i="10"/>
  <c r="L33" i="10"/>
  <c r="M33" i="10"/>
  <c r="N33" i="10"/>
  <c r="O33" i="10"/>
  <c r="G10" i="11" l="1"/>
  <c r="H10" i="11"/>
  <c r="D5" i="10"/>
  <c r="D6" i="10"/>
  <c r="D7" i="10"/>
  <c r="D8" i="10"/>
  <c r="D9" i="10"/>
  <c r="D10" i="10"/>
  <c r="D12" i="10"/>
  <c r="D13" i="10"/>
  <c r="D14" i="10"/>
  <c r="D15" i="10"/>
  <c r="D17" i="10"/>
  <c r="D19" i="10"/>
  <c r="D20" i="10"/>
  <c r="D21" i="10"/>
  <c r="D23" i="10"/>
  <c r="D24" i="10"/>
  <c r="D26" i="10"/>
  <c r="D28" i="10"/>
  <c r="D29" i="10"/>
  <c r="D30" i="10"/>
  <c r="D31" i="10"/>
  <c r="D32" i="10"/>
  <c r="D33" i="10"/>
  <c r="C31" i="10"/>
  <c r="C32" i="10"/>
  <c r="C33" i="10"/>
  <c r="C30" i="10"/>
  <c r="C29" i="10"/>
  <c r="C28" i="10"/>
  <c r="C26" i="10"/>
  <c r="C23" i="10"/>
  <c r="C24" i="10"/>
  <c r="C20" i="10"/>
  <c r="C21" i="10"/>
  <c r="C19" i="10"/>
  <c r="C17" i="10"/>
  <c r="C13" i="10"/>
  <c r="C14" i="10"/>
  <c r="C15" i="10"/>
  <c r="C12" i="10"/>
  <c r="C6" i="10"/>
  <c r="C7" i="10"/>
  <c r="C8" i="10"/>
  <c r="C9" i="10"/>
  <c r="C10" i="10"/>
  <c r="C5" i="10"/>
  <c r="B16" i="1" l="1"/>
  <c r="B13" i="1"/>
  <c r="B8" i="1"/>
  <c r="C8" i="1" l="1"/>
  <c r="C16" i="1"/>
  <c r="D8" i="1" l="1"/>
  <c r="D13" i="1"/>
  <c r="D16" i="1" s="1"/>
  <c r="E16" i="1" l="1"/>
  <c r="F9" i="1"/>
  <c r="E8" i="1"/>
  <c r="F13" i="1" l="1"/>
  <c r="F16" i="1" s="1"/>
  <c r="F8" i="1"/>
  <c r="G8" i="1" l="1"/>
  <c r="G13" i="1"/>
  <c r="G16" i="1" s="1"/>
  <c r="H16" i="1" l="1"/>
  <c r="H8" i="1"/>
  <c r="I13" i="1" l="1"/>
  <c r="I16" i="1" s="1"/>
  <c r="I5" i="1" l="1"/>
  <c r="I6" i="1"/>
  <c r="I8" i="1" l="1"/>
</calcChain>
</file>

<file path=xl/sharedStrings.xml><?xml version="1.0" encoding="utf-8"?>
<sst xmlns="http://schemas.openxmlformats.org/spreadsheetml/2006/main" count="563" uniqueCount="181">
  <si>
    <t xml:space="preserve">Antall </t>
  </si>
  <si>
    <t>Forsikringsmeglerforetak</t>
  </si>
  <si>
    <t>Gjenforsikringsmeglerforetak</t>
  </si>
  <si>
    <t>Agentforetak</t>
  </si>
  <si>
    <t>Antall konsesjoner (tillatelser)</t>
  </si>
  <si>
    <t>Forsikringsformidlingsforetak med en eller flere konsesjoner</t>
  </si>
  <si>
    <t>Antall ansatte forsikringsformidlere i:</t>
  </si>
  <si>
    <t>Sum</t>
  </si>
  <si>
    <t>NB fom 2008 er antall forsikringsformidlere i meglerforetakene som også driver gjenforsikringsformidling, ført under forsikringsmeglerforetak.</t>
  </si>
  <si>
    <t>Forsikringsformidling - antall foretak og antall ansatte formidlere</t>
  </si>
  <si>
    <t xml:space="preserve">pr 31.12                                    </t>
  </si>
  <si>
    <t>Bransje</t>
  </si>
  <si>
    <t>Sjø, luft og energi</t>
  </si>
  <si>
    <t>Landbasert skade</t>
  </si>
  <si>
    <t>Liv og pensjon</t>
  </si>
  <si>
    <t>Gjenforsikring</t>
  </si>
  <si>
    <t>Totalsum</t>
  </si>
  <si>
    <t>Delsum forsikrings-meglingsforetak</t>
  </si>
  <si>
    <t>Delsum agentforetak</t>
  </si>
  <si>
    <t>2.1</t>
  </si>
  <si>
    <t>Driftsinntekt</t>
  </si>
  <si>
    <t>2.1.1</t>
  </si>
  <si>
    <t>Inntekt for forsikringsformidlingsvirksomhet fra forsikringsselskaper/agenter</t>
  </si>
  <si>
    <t>2.1.2</t>
  </si>
  <si>
    <t>Inntekt for forsikringsformidlingsvirksomhet fra kunder</t>
  </si>
  <si>
    <t>2.1.3</t>
  </si>
  <si>
    <t>Annen inntekt fra forsikringsselskaper/agenter</t>
  </si>
  <si>
    <t>2.1.4</t>
  </si>
  <si>
    <t>Annen inntekt fra kunder</t>
  </si>
  <si>
    <t>2.1.5</t>
  </si>
  <si>
    <t>Agentforetakets forsikringsformidlingsinntekt som ikke er tilsynsavgiftspliktig</t>
  </si>
  <si>
    <t>2.2</t>
  </si>
  <si>
    <t>Driftskostnad</t>
  </si>
  <si>
    <t>2.2.1</t>
  </si>
  <si>
    <t>Lønnskostnad</t>
  </si>
  <si>
    <t>2.2.2</t>
  </si>
  <si>
    <t>Avskrivning</t>
  </si>
  <si>
    <t>2.2.3</t>
  </si>
  <si>
    <t>Annen driftskostnad</t>
  </si>
  <si>
    <t>2.3</t>
  </si>
  <si>
    <t>Driftsresultat</t>
  </si>
  <si>
    <t>2.4</t>
  </si>
  <si>
    <t>Netto finansinntekt/-kostnad</t>
  </si>
  <si>
    <t>2.4.1</t>
  </si>
  <si>
    <t>Rente-/finansinntekt</t>
  </si>
  <si>
    <t>2.4.2</t>
  </si>
  <si>
    <t>Rente-/finanskostnad</t>
  </si>
  <si>
    <t>2.5</t>
  </si>
  <si>
    <t>Ordinært resultat før skattekostnad</t>
  </si>
  <si>
    <t>2.6</t>
  </si>
  <si>
    <t>Skattekostnad på ordinært resultat</t>
  </si>
  <si>
    <t>2.7</t>
  </si>
  <si>
    <t>Ordinært resultat</t>
  </si>
  <si>
    <t>2.11</t>
  </si>
  <si>
    <t>Årsresultat</t>
  </si>
  <si>
    <t>2.12</t>
  </si>
  <si>
    <t>Foreslått/forventet avsatt til utbytte</t>
  </si>
  <si>
    <t>2.13</t>
  </si>
  <si>
    <t>Foreslått/forventet konsernbidrag</t>
  </si>
  <si>
    <t>Under "Delsum forsikringsmeglingsforetak" ligger også tall fra foretak med tillatelse til å drive gjenforsikringsmegling.</t>
  </si>
  <si>
    <t>3.</t>
  </si>
  <si>
    <t>EIENDELER</t>
  </si>
  <si>
    <t>3.1</t>
  </si>
  <si>
    <t>Anleggsmidler</t>
  </si>
  <si>
    <t>3.1.1</t>
  </si>
  <si>
    <t>Immaterielle eiendeler</t>
  </si>
  <si>
    <t>3.1.1.1</t>
  </si>
  <si>
    <t>Utsatt skattefordel</t>
  </si>
  <si>
    <t>3.1.1.2</t>
  </si>
  <si>
    <t>Goodwill</t>
  </si>
  <si>
    <t>3.1.1.3</t>
  </si>
  <si>
    <t>Øvrige immaterielle eiendeler</t>
  </si>
  <si>
    <t>3.1.2</t>
  </si>
  <si>
    <t>Varige driftsmidler</t>
  </si>
  <si>
    <t>3.1.2.1</t>
  </si>
  <si>
    <t>Tomter, bygninger og annen fast eiendom</t>
  </si>
  <si>
    <t>3.1.2.2</t>
  </si>
  <si>
    <t>Driftsløsøre, inventar, verktøy, kontormaskiner o.l.</t>
  </si>
  <si>
    <t>3.1.2.3</t>
  </si>
  <si>
    <t>Øvrige varige driftsmidler</t>
  </si>
  <si>
    <t>3.1.3</t>
  </si>
  <si>
    <t>Finansielle anleggmidler</t>
  </si>
  <si>
    <t>3.1.3.1</t>
  </si>
  <si>
    <t>Investeringer i foretak i samme konsern</t>
  </si>
  <si>
    <t>3.1.3.2</t>
  </si>
  <si>
    <t>Lån til foretak i samme konsern</t>
  </si>
  <si>
    <t>3.1.3.3</t>
  </si>
  <si>
    <t>Øvrige finansielle anleggsmidler</t>
  </si>
  <si>
    <t>3.2</t>
  </si>
  <si>
    <t>Omløpsmidler</t>
  </si>
  <si>
    <t>3.2.1</t>
  </si>
  <si>
    <t>Fordringer</t>
  </si>
  <si>
    <t>3.2.1.1</t>
  </si>
  <si>
    <t>Kundefordringer</t>
  </si>
  <si>
    <t>3.2.1.2</t>
  </si>
  <si>
    <t>Fordringer på foretak i samme konsern</t>
  </si>
  <si>
    <t>3.2.1.3</t>
  </si>
  <si>
    <t>Mellomværende med klient</t>
  </si>
  <si>
    <t>3.2.1.4</t>
  </si>
  <si>
    <t>Øvrige fordringer</t>
  </si>
  <si>
    <t>3.2.2</t>
  </si>
  <si>
    <t>Investeringer</t>
  </si>
  <si>
    <t>3.2.2.1</t>
  </si>
  <si>
    <t>Markedsbaserte aksjer og obligasjoner</t>
  </si>
  <si>
    <t>3.2.2.2</t>
  </si>
  <si>
    <t>Andre markedsbaserte finansielle instrumenter</t>
  </si>
  <si>
    <t>3.2.2.3</t>
  </si>
  <si>
    <t>Andre finansielle instrumenter</t>
  </si>
  <si>
    <t>3.2.3</t>
  </si>
  <si>
    <t>Bankinnskudd, kontanter o.l.</t>
  </si>
  <si>
    <t>3.2.3.1</t>
  </si>
  <si>
    <t>Skattetrekkskonto</t>
  </si>
  <si>
    <t>3.2.3.2</t>
  </si>
  <si>
    <t>Øvrige bankinnskudd, kontanter og lignende</t>
  </si>
  <si>
    <t>Regnskapstall for forsikringsformidlingsforetak</t>
  </si>
  <si>
    <t>4.</t>
  </si>
  <si>
    <t>EGENKAPITAL OG GJELD</t>
  </si>
  <si>
    <t>4.1</t>
  </si>
  <si>
    <t>Egenkapital</t>
  </si>
  <si>
    <t>4.1.1</t>
  </si>
  <si>
    <t>Innskutt egenkapital</t>
  </si>
  <si>
    <t>4.1.1.1</t>
  </si>
  <si>
    <t>Selskapskapital</t>
  </si>
  <si>
    <t>4.1.1.2</t>
  </si>
  <si>
    <t>Overkursfond</t>
  </si>
  <si>
    <t>4.1.1.3</t>
  </si>
  <si>
    <t>Annen innskutt egenkapital</t>
  </si>
  <si>
    <t>4.1.2</t>
  </si>
  <si>
    <t>Opptjent egenkapital</t>
  </si>
  <si>
    <t>4.2</t>
  </si>
  <si>
    <t>Gjeld</t>
  </si>
  <si>
    <t>4.2.1</t>
  </si>
  <si>
    <t>Avsetning for forpliktelser</t>
  </si>
  <si>
    <t>4.2.1.1</t>
  </si>
  <si>
    <t>Utsatt skatt</t>
  </si>
  <si>
    <t>4.2.1.2</t>
  </si>
  <si>
    <t>Øvrige avsetninger for forpliktelser</t>
  </si>
  <si>
    <t>4.2.2</t>
  </si>
  <si>
    <t>Annen langsiktig gjeld</t>
  </si>
  <si>
    <t>4.2.2.1</t>
  </si>
  <si>
    <t>Ansvarlig lånekapital</t>
  </si>
  <si>
    <t>4.2.2.2</t>
  </si>
  <si>
    <t>Gjeld til selskap i samme konsern</t>
  </si>
  <si>
    <t>4.2.2.3</t>
  </si>
  <si>
    <t>Øvrig langsiktig gjeld</t>
  </si>
  <si>
    <t>4.2.3</t>
  </si>
  <si>
    <t>Kortsiktig gjeld</t>
  </si>
  <si>
    <t>4.2.3.1</t>
  </si>
  <si>
    <t>Kassekredittgjeld</t>
  </si>
  <si>
    <t>4.2.3.2</t>
  </si>
  <si>
    <t>4.2.3.3</t>
  </si>
  <si>
    <t>4.2.3.4</t>
  </si>
  <si>
    <t>Leverandørgjeld</t>
  </si>
  <si>
    <t>4.2.3.5</t>
  </si>
  <si>
    <t>Betalbar skatt</t>
  </si>
  <si>
    <t>4.2.3.6</t>
  </si>
  <si>
    <t>Skyldig skattetrekk</t>
  </si>
  <si>
    <t>4.2.3.7</t>
  </si>
  <si>
    <t>Skyldig arbeidsgiveravgift</t>
  </si>
  <si>
    <t>4.2.3.8</t>
  </si>
  <si>
    <t>Øvrig kortsiktig gjeld</t>
  </si>
  <si>
    <t xml:space="preserve">Regnskapstall for forsikringsformidlingsforetak </t>
  </si>
  <si>
    <t>Fra og med 2009 er inntektsbegrepene "honorar" og "provisjon" slått sammen til "Inntekt".</t>
  </si>
  <si>
    <t>pr 31.12                                      i  kr</t>
  </si>
  <si>
    <t>Før 2012 var rapporterte tall i 1000 kr. Lagt til tre nuller slik at alle år i tabellen blir oppgitt i kr.</t>
  </si>
  <si>
    <t>Vedlegg til Finanstilsynets pressemelding</t>
  </si>
  <si>
    <t>pr 31.12                                      i kr</t>
  </si>
  <si>
    <t>pr 31.12.2020                                    i kr</t>
  </si>
  <si>
    <t>pr 31.12.2020                                      i kr</t>
  </si>
  <si>
    <t>2.8</t>
  </si>
  <si>
    <t>2.9</t>
  </si>
  <si>
    <t>2.10</t>
  </si>
  <si>
    <t xml:space="preserve">Ekstraordinær inntekt  </t>
  </si>
  <si>
    <t xml:space="preserve">Ekstraordinær kostnad  </t>
  </si>
  <si>
    <t>Skattekostnad på ekstraordinære poster</t>
  </si>
  <si>
    <t xml:space="preserve">Premietall for forsikringsagentforetak </t>
  </si>
  <si>
    <t xml:space="preserve">Premietall for forsikringsmeglingsforetak </t>
  </si>
  <si>
    <t xml:space="preserve">Regnskapstall for forsikringsmeglingsforetak </t>
  </si>
  <si>
    <t xml:space="preserve">Regnskapstall for forsikringsagentforetak </t>
  </si>
  <si>
    <t>Regnskapstall for forsikringsmeglingsforetak</t>
  </si>
  <si>
    <t>Regnskapstall for forsikringsagentforetak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</si>
</sst>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  <numFmt numFmtId="167" formatCode="0.0\ %"/>
    <numFmt numFmtId="168" formatCode="_-* #,##0_-;\-* #,##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166" fontId="19" fillId="0" borderId="0" xfId="0" applyNumberFormat="1" applyFont="1"/>
    <xf numFmtId="166" fontId="19" fillId="0" borderId="0" xfId="1" applyNumberFormat="1" applyFont="1" applyBorder="1"/>
    <xf numFmtId="10" fontId="0" fillId="0" borderId="0" xfId="52" applyNumberFormat="1" applyFont="1"/>
    <xf numFmtId="9" fontId="0" fillId="0" borderId="0" xfId="52" applyFont="1"/>
    <xf numFmtId="167" fontId="0" fillId="0" borderId="0" xfId="52" applyNumberFormat="1" applyFont="1"/>
    <xf numFmtId="0" fontId="19" fillId="0" borderId="0" xfId="43" applyFont="1"/>
    <xf numFmtId="0" fontId="20" fillId="0" borderId="0" xfId="48" applyFont="1"/>
    <xf numFmtId="166" fontId="19" fillId="0" borderId="0" xfId="1" applyNumberFormat="1" applyFont="1"/>
    <xf numFmtId="166" fontId="21" fillId="0" borderId="0" xfId="1" applyNumberFormat="1" applyFont="1"/>
    <xf numFmtId="166" fontId="21" fillId="0" borderId="0" xfId="0" applyNumberFormat="1" applyFont="1"/>
    <xf numFmtId="0" fontId="21" fillId="0" borderId="0" xfId="0" applyFont="1"/>
    <xf numFmtId="0" fontId="0" fillId="0" borderId="0" xfId="0" applyFont="1"/>
    <xf numFmtId="0" fontId="0" fillId="0" borderId="0" xfId="0" applyFont="1" applyBorder="1"/>
    <xf numFmtId="3" fontId="0" fillId="0" borderId="0" xfId="0" applyNumberFormat="1" applyFont="1"/>
    <xf numFmtId="3" fontId="0" fillId="0" borderId="0" xfId="0" applyNumberFormat="1" applyFont="1" applyBorder="1"/>
    <xf numFmtId="166" fontId="0" fillId="0" borderId="0" xfId="1" applyNumberFormat="1" applyFont="1" applyBorder="1"/>
    <xf numFmtId="166" fontId="0" fillId="0" borderId="0" xfId="0" applyNumberFormat="1" applyFont="1"/>
    <xf numFmtId="3" fontId="0" fillId="0" borderId="0" xfId="1" applyNumberFormat="1" applyFont="1" applyBorder="1"/>
    <xf numFmtId="0" fontId="22" fillId="0" borderId="0" xfId="0" applyFont="1"/>
    <xf numFmtId="0" fontId="24" fillId="0" borderId="0" xfId="0" applyFont="1"/>
    <xf numFmtId="168" fontId="0" fillId="0" borderId="0" xfId="1" applyNumberFormat="1" applyFont="1"/>
    <xf numFmtId="0" fontId="0" fillId="0" borderId="0" xfId="0" applyFont="1" applyFill="1"/>
    <xf numFmtId="0" fontId="21" fillId="0" borderId="0" xfId="0" applyFont="1" applyFill="1"/>
    <xf numFmtId="168" fontId="0" fillId="0" borderId="0" xfId="1" applyNumberFormat="1" applyFont="1" applyFill="1"/>
    <xf numFmtId="166" fontId="19" fillId="0" borderId="0" xfId="1" applyNumberFormat="1" applyFont="1" applyFill="1"/>
    <xf numFmtId="166" fontId="0" fillId="0" borderId="0" xfId="1" applyNumberFormat="1" applyFont="1" applyFill="1"/>
    <xf numFmtId="9" fontId="19" fillId="0" borderId="0" xfId="52" applyFont="1"/>
    <xf numFmtId="166" fontId="0" fillId="0" borderId="0" xfId="1" applyNumberFormat="1" applyFont="1"/>
    <xf numFmtId="0" fontId="21" fillId="0" borderId="0" xfId="0" applyFont="1" applyBorder="1"/>
    <xf numFmtId="168" fontId="0" fillId="0" borderId="0" xfId="0" applyNumberFormat="1" applyFont="1"/>
    <xf numFmtId="0" fontId="16" fillId="0" borderId="0" xfId="0" applyFont="1"/>
    <xf numFmtId="0" fontId="14" fillId="0" borderId="0" xfId="0" applyFont="1"/>
    <xf numFmtId="0" fontId="23" fillId="0" borderId="0" xfId="0" applyFont="1"/>
    <xf numFmtId="0" fontId="23" fillId="0" borderId="0" xfId="0" applyFont="1" applyAlignment="1">
      <alignment wrapText="1"/>
    </xf>
    <xf numFmtId="0" fontId="26" fillId="0" borderId="0" xfId="0" applyFont="1"/>
    <xf numFmtId="166" fontId="23" fillId="0" borderId="0" xfId="1" applyNumberFormat="1" applyFont="1" applyAlignment="1">
      <alignment wrapText="1"/>
    </xf>
    <xf numFmtId="3" fontId="21" fillId="0" borderId="0" xfId="0" applyNumberFormat="1" applyFont="1"/>
    <xf numFmtId="166" fontId="23" fillId="0" borderId="0" xfId="0" applyNumberFormat="1" applyFont="1" applyFill="1"/>
    <xf numFmtId="9" fontId="23" fillId="0" borderId="0" xfId="52" applyFont="1" applyFill="1" applyAlignment="1">
      <alignment horizontal="center"/>
    </xf>
    <xf numFmtId="9" fontId="22" fillId="0" borderId="0" xfId="52" applyFont="1" applyAlignment="1">
      <alignment horizontal="center"/>
    </xf>
    <xf numFmtId="0" fontId="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7" fillId="0" borderId="0" xfId="43" applyFont="1"/>
    <xf numFmtId="166" fontId="21" fillId="0" borderId="0" xfId="1" applyNumberFormat="1" applyFont="1" applyFill="1"/>
    <xf numFmtId="168" fontId="0" fillId="0" borderId="0" xfId="0" applyNumberFormat="1" applyFont="1" applyFill="1"/>
    <xf numFmtId="166" fontId="27" fillId="0" borderId="0" xfId="1" applyNumberFormat="1" applyFont="1" applyFill="1"/>
    <xf numFmtId="166" fontId="21" fillId="0" borderId="0" xfId="0" applyNumberFormat="1" applyFont="1" applyFill="1"/>
    <xf numFmtId="0" fontId="28" fillId="0" borderId="0" xfId="0" applyFont="1"/>
    <xf numFmtId="0" fontId="29" fillId="0" borderId="0" xfId="43" applyFont="1" applyFill="1"/>
    <xf numFmtId="166" fontId="0" fillId="0" borderId="0" xfId="0" applyNumberFormat="1" applyFont="1" applyFill="1"/>
    <xf numFmtId="9" fontId="22" fillId="0" borderId="0" xfId="52" applyFont="1"/>
    <xf numFmtId="0" fontId="30" fillId="0" borderId="0" xfId="0" applyFont="1"/>
    <xf numFmtId="0" fontId="22" fillId="0" borderId="0" xfId="0" applyFont="1" applyFill="1"/>
    <xf numFmtId="9" fontId="22" fillId="0" borderId="0" xfId="52" applyFont="1" applyFill="1" applyAlignment="1">
      <alignment horizontal="center"/>
    </xf>
    <xf numFmtId="0" fontId="16" fillId="0" borderId="0" xfId="0" applyFont="1" applyAlignment="1">
      <alignment wrapText="1"/>
    </xf>
    <xf numFmtId="0" fontId="31" fillId="0" borderId="0" xfId="0" applyFont="1" applyAlignment="1">
      <alignment horizontal="left" vertical="center" readingOrder="1"/>
    </xf>
    <xf numFmtId="0" fontId="16" fillId="0" borderId="0" xfId="0" applyFont="1" applyFill="1"/>
    <xf numFmtId="0" fontId="16" fillId="0" borderId="0" xfId="0" applyFont="1" applyBorder="1"/>
    <xf numFmtId="1" fontId="16" fillId="0" borderId="0" xfId="1" applyNumberFormat="1" applyFont="1"/>
    <xf numFmtId="1" fontId="16" fillId="0" borderId="0" xfId="0" applyNumberFormat="1" applyFont="1"/>
    <xf numFmtId="1" fontId="16" fillId="0" borderId="0" xfId="0" applyNumberFormat="1" applyFont="1" applyBorder="1"/>
    <xf numFmtId="1" fontId="16" fillId="0" borderId="0" xfId="1" applyNumberFormat="1" applyFont="1" applyBorder="1"/>
    <xf numFmtId="0" fontId="0" fillId="0" borderId="0" xfId="0" applyFont="1" applyAlignment="1">
      <alignment horizontal="right"/>
    </xf>
    <xf numFmtId="0" fontId="32" fillId="0" borderId="0" xfId="0" applyFont="1"/>
  </cellXfs>
  <cellStyles count="53">
    <cellStyle name="20 % – uthevingsfarge 1" xfId="20" builtinId="30" customBuiltin="1"/>
    <cellStyle name="20 % – uthevingsfarge 2" xfId="24" builtinId="34" customBuiltin="1"/>
    <cellStyle name="20 % – uthevingsfarge 3" xfId="28" builtinId="38" customBuiltin="1"/>
    <cellStyle name="20 % – uthevingsfarge 4" xfId="32" builtinId="42" customBuiltin="1"/>
    <cellStyle name="20 % – uthevingsfarge 5" xfId="36" builtinId="46" customBuiltin="1"/>
    <cellStyle name="20 % – uthevingsfarge 6" xfId="40" builtinId="50" customBuiltin="1"/>
    <cellStyle name="40 % – uthevingsfarge 1" xfId="21" builtinId="31" customBuiltin="1"/>
    <cellStyle name="40 % – uthevingsfarge 2" xfId="25" builtinId="35" customBuiltin="1"/>
    <cellStyle name="40 % – uthevingsfarge 3" xfId="29" builtinId="39" customBuiltin="1"/>
    <cellStyle name="40 % – uthevingsfarge 4" xfId="33" builtinId="43" customBuiltin="1"/>
    <cellStyle name="40 % – uthevingsfarge 5" xfId="37" builtinId="47" customBuiltin="1"/>
    <cellStyle name="40 % – uthevingsfarge 6" xfId="41" builtinId="51" customBuiltin="1"/>
    <cellStyle name="60 % – uthevingsfarge 1" xfId="22" builtinId="32" customBuiltin="1"/>
    <cellStyle name="60 % – uthevingsfarge 2" xfId="26" builtinId="36" customBuiltin="1"/>
    <cellStyle name="60 % – uthevingsfarge 3" xfId="30" builtinId="40" customBuiltin="1"/>
    <cellStyle name="60 % – uthevingsfarge 4" xfId="34" builtinId="44" customBuiltin="1"/>
    <cellStyle name="60 % – uthevingsfarge 5" xfId="38" builtinId="48" customBuiltin="1"/>
    <cellStyle name="60 % – uthevingsfarge 6" xfId="42" builtinId="52" customBuiltin="1"/>
    <cellStyle name="Beregning" xfId="12" builtinId="22" customBuiltin="1"/>
    <cellStyle name="Dårlig" xfId="8" builtinId="27" customBuiltin="1"/>
    <cellStyle name="Forklarende tekst" xfId="17" builtinId="53" customBuiltin="1"/>
    <cellStyle name="God" xfId="7" builtinId="26" customBuiltin="1"/>
    <cellStyle name="Inndata" xfId="10" builtinId="20" customBuiltin="1"/>
    <cellStyle name="Koblet celle" xfId="13" builtinId="24" customBuiltin="1"/>
    <cellStyle name="Komma" xfId="1" builtinId="3"/>
    <cellStyle name="Komma 2" xfId="45" xr:uid="{00000000-0005-0000-0000-000019000000}"/>
    <cellStyle name="Komma 2 2" xfId="51" xr:uid="{00000000-0005-0000-0000-00001A000000}"/>
    <cellStyle name="Komma 3" xfId="46" xr:uid="{00000000-0005-0000-0000-00001B000000}"/>
    <cellStyle name="Kontrollcelle" xfId="14" builtinId="23" customBuiltin="1"/>
    <cellStyle name="Merknad" xfId="16" builtinId="10" customBuiltin="1"/>
    <cellStyle name="Normal" xfId="0" builtinId="0"/>
    <cellStyle name="Normal 2" xfId="43" xr:uid="{00000000-0005-0000-0000-00001F000000}"/>
    <cellStyle name="Normal 2 2" xfId="49" xr:uid="{00000000-0005-0000-0000-000020000000}"/>
    <cellStyle name="Normal 3" xfId="48" xr:uid="{00000000-0005-0000-0000-000021000000}"/>
    <cellStyle name="Nøytral" xfId="9" builtinId="28" customBuiltin="1"/>
    <cellStyle name="Overskrift 1" xfId="3" builtinId="16" customBuiltin="1"/>
    <cellStyle name="Overskrift 2" xfId="4" builtinId="17" customBuiltin="1"/>
    <cellStyle name="Overskrift 3" xfId="5" builtinId="18" customBuiltin="1"/>
    <cellStyle name="Overskrift 4" xfId="6" builtinId="19" customBuiltin="1"/>
    <cellStyle name="Prosent" xfId="52" builtinId="5"/>
    <cellStyle name="Prosent 2" xfId="44" xr:uid="{00000000-0005-0000-0000-000028000000}"/>
    <cellStyle name="Prosent 2 2" xfId="50" xr:uid="{00000000-0005-0000-0000-000029000000}"/>
    <cellStyle name="Prosent 3" xfId="47" xr:uid="{00000000-0005-0000-0000-00002A000000}"/>
    <cellStyle name="Tittel" xfId="2" builtinId="15" customBuiltin="1"/>
    <cellStyle name="Totalt" xfId="18" builtinId="25" customBuiltin="1"/>
    <cellStyle name="Utdata" xfId="11" builtinId="21" customBuiltin="1"/>
    <cellStyle name="Uthevingsfarge1" xfId="19" builtinId="29" customBuiltin="1"/>
    <cellStyle name="Uthevingsfarge2" xfId="23" builtinId="33" customBuiltin="1"/>
    <cellStyle name="Uthevingsfarge3" xfId="27" builtinId="37" customBuiltin="1"/>
    <cellStyle name="Uthevingsfarge4" xfId="31" builtinId="41" customBuiltin="1"/>
    <cellStyle name="Uthevingsfarge5" xfId="35" builtinId="45" customBuiltin="1"/>
    <cellStyle name="Uthevingsfarge6" xfId="39" builtinId="49" customBuiltin="1"/>
    <cellStyle name="Varselteks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inanstilsynet">
  <a:themeElements>
    <a:clrScheme name="Finanstilsynet">
      <a:dk1>
        <a:sysClr val="windowText" lastClr="000000"/>
      </a:dk1>
      <a:lt1>
        <a:sysClr val="window" lastClr="FFFFFF"/>
      </a:lt1>
      <a:dk2>
        <a:srgbClr val="006D66"/>
      </a:dk2>
      <a:lt2>
        <a:srgbClr val="72AFB6"/>
      </a:lt2>
      <a:accent1>
        <a:srgbClr val="000000"/>
      </a:accent1>
      <a:accent2>
        <a:srgbClr val="72AFB6"/>
      </a:accent2>
      <a:accent3>
        <a:srgbClr val="006D66"/>
      </a:accent3>
      <a:accent4>
        <a:srgbClr val="FAA844"/>
      </a:accent4>
      <a:accent5>
        <a:srgbClr val="46166B"/>
      </a:accent5>
      <a:accent6>
        <a:srgbClr val="00B2E2"/>
      </a:accent6>
      <a:hlink>
        <a:srgbClr val="FFF20F"/>
      </a:hlink>
      <a:folHlink>
        <a:srgbClr val="EC068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6"/>
  <sheetViews>
    <sheetView tabSelected="1" workbookViewId="0">
      <selection activeCell="I4" sqref="I4"/>
    </sheetView>
  </sheetViews>
  <sheetFormatPr baseColWidth="10" defaultColWidth="11.453125" defaultRowHeight="14.5" x14ac:dyDescent="0.35"/>
  <cols>
    <col min="1" max="1" width="6.7265625" style="12" customWidth="1"/>
    <col min="2" max="2" width="68.453125" style="12" customWidth="1"/>
    <col min="3" max="5" width="18.1796875" style="12" customWidth="1"/>
    <col min="6" max="7" width="11.453125" style="12"/>
    <col min="8" max="8" width="13.90625" style="12" customWidth="1"/>
    <col min="9" max="9" width="11.453125" style="12"/>
    <col min="10" max="10" width="15.453125" style="12" customWidth="1"/>
    <col min="11" max="11" width="11.453125" style="12"/>
    <col min="12" max="12" width="14.90625" style="12" customWidth="1"/>
    <col min="13" max="16384" width="11.453125" style="12"/>
  </cols>
  <sheetData>
    <row r="1" spans="1:12" ht="18.5" x14ac:dyDescent="0.45">
      <c r="B1" s="35" t="s">
        <v>114</v>
      </c>
    </row>
    <row r="2" spans="1:12" ht="18.5" x14ac:dyDescent="0.45">
      <c r="B2" s="35" t="s">
        <v>165</v>
      </c>
    </row>
    <row r="3" spans="1:12" ht="15.5" x14ac:dyDescent="0.35">
      <c r="B3" s="19" t="s">
        <v>167</v>
      </c>
    </row>
    <row r="4" spans="1:12" ht="27.75" customHeight="1" x14ac:dyDescent="0.35">
      <c r="A4" s="31"/>
      <c r="B4" s="31"/>
      <c r="C4" s="33" t="s">
        <v>16</v>
      </c>
      <c r="D4" s="34" t="s">
        <v>17</v>
      </c>
      <c r="E4" s="34" t="s">
        <v>18</v>
      </c>
      <c r="G4" s="21"/>
      <c r="H4" s="21"/>
      <c r="J4" s="21"/>
      <c r="K4" s="21"/>
      <c r="L4" s="21"/>
    </row>
    <row r="5" spans="1:12" x14ac:dyDescent="0.35">
      <c r="A5" s="6" t="s">
        <v>19</v>
      </c>
      <c r="B5" s="12" t="s">
        <v>20</v>
      </c>
      <c r="C5" s="8">
        <v>3052334597</v>
      </c>
      <c r="D5" s="21">
        <v>1754200130</v>
      </c>
      <c r="E5" s="21">
        <v>1298134467</v>
      </c>
      <c r="G5" s="21"/>
      <c r="H5" s="21"/>
      <c r="I5" s="17"/>
      <c r="J5" s="21"/>
      <c r="K5" s="21"/>
      <c r="L5" s="21"/>
    </row>
    <row r="6" spans="1:12" x14ac:dyDescent="0.35">
      <c r="A6" s="6" t="s">
        <v>21</v>
      </c>
      <c r="B6" s="12" t="s">
        <v>22</v>
      </c>
      <c r="C6" s="8">
        <v>1285697948</v>
      </c>
      <c r="D6" s="21">
        <v>159033390</v>
      </c>
      <c r="E6" s="21">
        <v>1126664558</v>
      </c>
      <c r="G6" s="21"/>
      <c r="H6" s="21"/>
      <c r="I6" s="17"/>
      <c r="J6" s="21"/>
      <c r="K6" s="21"/>
      <c r="L6" s="21"/>
    </row>
    <row r="7" spans="1:12" x14ac:dyDescent="0.35">
      <c r="A7" s="6" t="s">
        <v>23</v>
      </c>
      <c r="B7" s="12" t="s">
        <v>24</v>
      </c>
      <c r="C7" s="8">
        <v>1519469111</v>
      </c>
      <c r="D7" s="21">
        <v>1488965133</v>
      </c>
      <c r="E7" s="21">
        <v>30503978</v>
      </c>
      <c r="G7" s="21"/>
      <c r="H7" s="21"/>
      <c r="I7" s="17"/>
      <c r="J7" s="21"/>
      <c r="K7" s="21"/>
      <c r="L7" s="21"/>
    </row>
    <row r="8" spans="1:12" x14ac:dyDescent="0.35">
      <c r="A8" s="6" t="s">
        <v>25</v>
      </c>
      <c r="B8" s="12" t="s">
        <v>26</v>
      </c>
      <c r="C8" s="8">
        <v>48891158</v>
      </c>
      <c r="D8" s="21">
        <v>108627</v>
      </c>
      <c r="E8" s="21">
        <v>48782531</v>
      </c>
      <c r="G8" s="21"/>
      <c r="H8" s="21"/>
      <c r="I8" s="13"/>
      <c r="J8" s="13"/>
      <c r="K8" s="13"/>
      <c r="L8" s="13"/>
    </row>
    <row r="9" spans="1:12" x14ac:dyDescent="0.35">
      <c r="A9" s="6" t="s">
        <v>27</v>
      </c>
      <c r="B9" s="12" t="s">
        <v>28</v>
      </c>
      <c r="C9" s="8">
        <v>131076452</v>
      </c>
      <c r="D9" s="21">
        <v>106092980</v>
      </c>
      <c r="E9" s="21">
        <v>24983472</v>
      </c>
      <c r="G9" s="21"/>
      <c r="H9" s="21"/>
      <c r="J9" s="28"/>
      <c r="K9" s="28"/>
      <c r="L9" s="28"/>
    </row>
    <row r="10" spans="1:12" x14ac:dyDescent="0.35">
      <c r="A10" s="6" t="s">
        <v>29</v>
      </c>
      <c r="B10" s="12" t="s">
        <v>30</v>
      </c>
      <c r="C10" s="8">
        <v>67199928</v>
      </c>
      <c r="D10" s="21"/>
      <c r="E10" s="21">
        <v>67199928</v>
      </c>
      <c r="G10" s="21"/>
      <c r="H10" s="21"/>
      <c r="J10" s="28"/>
      <c r="K10" s="28"/>
      <c r="L10" s="28"/>
    </row>
    <row r="11" spans="1:12" x14ac:dyDescent="0.35">
      <c r="A11" s="6"/>
      <c r="G11" s="21"/>
      <c r="H11" s="21"/>
      <c r="J11" s="28"/>
      <c r="K11" s="28"/>
      <c r="L11" s="28"/>
    </row>
    <row r="12" spans="1:12" x14ac:dyDescent="0.35">
      <c r="A12" s="6" t="s">
        <v>31</v>
      </c>
      <c r="B12" s="12" t="s">
        <v>32</v>
      </c>
      <c r="C12" s="8">
        <v>2655781969</v>
      </c>
      <c r="D12" s="21">
        <v>1467064439</v>
      </c>
      <c r="E12" s="21">
        <v>1188717530</v>
      </c>
      <c r="G12" s="21"/>
      <c r="H12" s="21"/>
      <c r="J12" s="28"/>
      <c r="K12" s="28"/>
      <c r="L12" s="28"/>
    </row>
    <row r="13" spans="1:12" x14ac:dyDescent="0.35">
      <c r="A13" s="6" t="s">
        <v>33</v>
      </c>
      <c r="B13" s="12" t="s">
        <v>34</v>
      </c>
      <c r="C13" s="8">
        <v>1596817949</v>
      </c>
      <c r="D13" s="21">
        <v>1026445405</v>
      </c>
      <c r="E13" s="21">
        <v>570372544</v>
      </c>
      <c r="G13" s="21"/>
      <c r="H13" s="21"/>
      <c r="J13" s="28"/>
      <c r="K13" s="28"/>
      <c r="L13" s="28"/>
    </row>
    <row r="14" spans="1:12" x14ac:dyDescent="0.35">
      <c r="A14" s="6" t="s">
        <v>35</v>
      </c>
      <c r="B14" s="12" t="s">
        <v>36</v>
      </c>
      <c r="C14" s="8">
        <v>70880441</v>
      </c>
      <c r="D14" s="21">
        <v>33580611</v>
      </c>
      <c r="E14" s="21">
        <v>37299830</v>
      </c>
      <c r="G14" s="21"/>
      <c r="H14" s="21"/>
      <c r="J14" s="28"/>
      <c r="K14" s="28"/>
      <c r="L14" s="28"/>
    </row>
    <row r="15" spans="1:12" x14ac:dyDescent="0.35">
      <c r="A15" s="6" t="s">
        <v>37</v>
      </c>
      <c r="B15" s="12" t="s">
        <v>38</v>
      </c>
      <c r="C15" s="8">
        <v>988083579</v>
      </c>
      <c r="D15" s="21">
        <v>407038423</v>
      </c>
      <c r="E15" s="21">
        <v>581045156</v>
      </c>
      <c r="G15" s="21"/>
      <c r="H15" s="21"/>
      <c r="J15" s="28"/>
      <c r="K15" s="28"/>
      <c r="L15" s="28"/>
    </row>
    <row r="16" spans="1:12" x14ac:dyDescent="0.35">
      <c r="A16" s="6"/>
      <c r="G16" s="21"/>
      <c r="H16" s="21"/>
      <c r="J16" s="28"/>
      <c r="K16" s="28"/>
      <c r="L16" s="28"/>
    </row>
    <row r="17" spans="1:12" x14ac:dyDescent="0.35">
      <c r="A17" s="6" t="s">
        <v>39</v>
      </c>
      <c r="B17" s="12" t="s">
        <v>40</v>
      </c>
      <c r="C17" s="8">
        <v>396552628</v>
      </c>
      <c r="D17" s="21">
        <v>287135691</v>
      </c>
      <c r="E17" s="21">
        <v>109416937</v>
      </c>
      <c r="G17" s="21"/>
      <c r="H17" s="21"/>
      <c r="J17" s="28"/>
      <c r="K17" s="28"/>
      <c r="L17" s="28"/>
    </row>
    <row r="18" spans="1:12" x14ac:dyDescent="0.35">
      <c r="A18" s="6"/>
      <c r="G18" s="21"/>
      <c r="H18" s="21"/>
      <c r="J18" s="28"/>
      <c r="K18" s="28"/>
      <c r="L18" s="28"/>
    </row>
    <row r="19" spans="1:12" x14ac:dyDescent="0.35">
      <c r="A19" s="6" t="s">
        <v>41</v>
      </c>
      <c r="B19" s="12" t="s">
        <v>42</v>
      </c>
      <c r="C19" s="8">
        <v>16377522</v>
      </c>
      <c r="D19" s="21">
        <v>11869765</v>
      </c>
      <c r="E19" s="21">
        <v>4507757</v>
      </c>
      <c r="G19" s="21"/>
      <c r="H19" s="21"/>
      <c r="J19" s="28"/>
      <c r="K19" s="28"/>
      <c r="L19" s="28"/>
    </row>
    <row r="20" spans="1:12" x14ac:dyDescent="0.35">
      <c r="A20" s="6" t="s">
        <v>43</v>
      </c>
      <c r="B20" s="12" t="s">
        <v>44</v>
      </c>
      <c r="C20" s="8">
        <v>71986967</v>
      </c>
      <c r="D20" s="21">
        <v>42825356</v>
      </c>
      <c r="E20" s="21">
        <v>29161611</v>
      </c>
      <c r="G20" s="21"/>
      <c r="H20" s="21"/>
      <c r="J20" s="28"/>
      <c r="K20" s="28"/>
      <c r="L20" s="28"/>
    </row>
    <row r="21" spans="1:12" x14ac:dyDescent="0.35">
      <c r="A21" s="6" t="s">
        <v>45</v>
      </c>
      <c r="B21" s="12" t="s">
        <v>46</v>
      </c>
      <c r="C21" s="8">
        <v>55609445</v>
      </c>
      <c r="D21" s="21">
        <v>30955591</v>
      </c>
      <c r="E21" s="21">
        <v>24653854</v>
      </c>
      <c r="G21" s="21"/>
      <c r="H21" s="21"/>
      <c r="I21" s="17"/>
      <c r="J21" s="21"/>
      <c r="K21" s="30"/>
    </row>
    <row r="22" spans="1:12" x14ac:dyDescent="0.35">
      <c r="A22" s="6"/>
      <c r="G22" s="21"/>
      <c r="H22" s="21"/>
      <c r="I22" s="17"/>
      <c r="J22" s="21"/>
      <c r="K22" s="30"/>
    </row>
    <row r="23" spans="1:12" x14ac:dyDescent="0.35">
      <c r="A23" s="6" t="s">
        <v>47</v>
      </c>
      <c r="B23" s="12" t="s">
        <v>48</v>
      </c>
      <c r="C23" s="8">
        <v>412930150</v>
      </c>
      <c r="D23" s="21">
        <v>299005456</v>
      </c>
      <c r="E23" s="21">
        <v>113924694</v>
      </c>
      <c r="G23" s="21"/>
      <c r="H23" s="21"/>
      <c r="I23" s="17"/>
      <c r="J23" s="21"/>
      <c r="K23" s="30"/>
    </row>
    <row r="24" spans="1:12" x14ac:dyDescent="0.35">
      <c r="A24" s="6" t="s">
        <v>49</v>
      </c>
      <c r="B24" s="12" t="s">
        <v>50</v>
      </c>
      <c r="C24" s="8">
        <v>114269405</v>
      </c>
      <c r="D24" s="21">
        <v>58093874</v>
      </c>
      <c r="E24" s="21">
        <v>56175531</v>
      </c>
      <c r="G24" s="21"/>
      <c r="H24" s="21"/>
      <c r="I24" s="17"/>
      <c r="J24" s="21"/>
      <c r="K24" s="30"/>
    </row>
    <row r="25" spans="1:12" x14ac:dyDescent="0.35">
      <c r="A25" s="6"/>
      <c r="G25" s="21"/>
      <c r="H25" s="21"/>
      <c r="I25" s="17"/>
      <c r="J25" s="21"/>
      <c r="K25" s="30"/>
    </row>
    <row r="26" spans="1:12" x14ac:dyDescent="0.35">
      <c r="A26" s="6" t="s">
        <v>51</v>
      </c>
      <c r="B26" s="12" t="s">
        <v>52</v>
      </c>
      <c r="C26" s="8">
        <v>298660745</v>
      </c>
      <c r="D26" s="21">
        <v>240911582</v>
      </c>
      <c r="E26" s="21">
        <v>57749163</v>
      </c>
      <c r="G26" s="21"/>
      <c r="H26" s="21"/>
      <c r="I26" s="17"/>
      <c r="J26" s="21"/>
      <c r="K26" s="30"/>
    </row>
    <row r="27" spans="1:12" x14ac:dyDescent="0.35">
      <c r="C27" s="8"/>
      <c r="D27" s="21"/>
      <c r="E27" s="21"/>
      <c r="G27" s="21"/>
      <c r="H27" s="21"/>
      <c r="I27" s="17"/>
      <c r="J27" s="21"/>
      <c r="K27" s="30"/>
    </row>
    <row r="28" spans="1:12" x14ac:dyDescent="0.35">
      <c r="A28" s="6" t="s">
        <v>169</v>
      </c>
      <c r="B28" s="22" t="s">
        <v>172</v>
      </c>
      <c r="C28" s="25">
        <v>4453468</v>
      </c>
      <c r="D28" s="26">
        <v>0</v>
      </c>
      <c r="E28" s="26">
        <v>4453468</v>
      </c>
      <c r="F28" s="22"/>
      <c r="G28" s="24"/>
      <c r="H28" s="24"/>
      <c r="I28" s="17"/>
      <c r="J28" s="21"/>
      <c r="K28" s="30"/>
    </row>
    <row r="29" spans="1:12" x14ac:dyDescent="0.35">
      <c r="A29" s="6" t="s">
        <v>170</v>
      </c>
      <c r="B29" s="22" t="s">
        <v>173</v>
      </c>
      <c r="C29" s="25">
        <v>0</v>
      </c>
      <c r="D29" s="26">
        <v>0</v>
      </c>
      <c r="E29" s="26">
        <v>0</v>
      </c>
      <c r="F29" s="22"/>
      <c r="G29" s="24"/>
      <c r="H29" s="24"/>
      <c r="I29" s="17"/>
      <c r="J29" s="21"/>
      <c r="K29" s="30"/>
    </row>
    <row r="30" spans="1:12" x14ac:dyDescent="0.35">
      <c r="A30" s="6" t="s">
        <v>171</v>
      </c>
      <c r="B30" s="22" t="s">
        <v>174</v>
      </c>
      <c r="C30" s="26">
        <v>2058346</v>
      </c>
      <c r="D30" s="26">
        <v>1429346</v>
      </c>
      <c r="E30" s="26">
        <v>629000</v>
      </c>
      <c r="F30" s="22"/>
      <c r="G30" s="24"/>
      <c r="H30" s="24"/>
      <c r="I30" s="17"/>
      <c r="J30" s="21"/>
      <c r="K30" s="30"/>
    </row>
    <row r="31" spans="1:12" x14ac:dyDescent="0.35">
      <c r="A31" s="6" t="s">
        <v>53</v>
      </c>
      <c r="B31" s="22" t="s">
        <v>54</v>
      </c>
      <c r="C31" s="25">
        <v>301055867</v>
      </c>
      <c r="D31" s="24">
        <v>239482236</v>
      </c>
      <c r="E31" s="24">
        <v>61573631</v>
      </c>
      <c r="F31" s="22"/>
      <c r="G31" s="24"/>
      <c r="H31" s="21"/>
      <c r="I31" s="17"/>
      <c r="J31" s="21"/>
      <c r="K31" s="30"/>
    </row>
    <row r="32" spans="1:12" x14ac:dyDescent="0.35">
      <c r="A32" s="6" t="s">
        <v>55</v>
      </c>
      <c r="B32" s="12" t="s">
        <v>56</v>
      </c>
      <c r="C32" s="8">
        <v>99949525</v>
      </c>
      <c r="D32" s="21">
        <v>92949525</v>
      </c>
      <c r="E32" s="21">
        <v>7000000</v>
      </c>
      <c r="G32" s="21"/>
      <c r="H32" s="21"/>
      <c r="I32" s="17"/>
      <c r="J32" s="21"/>
      <c r="K32" s="30"/>
    </row>
    <row r="33" spans="1:11" ht="18" customHeight="1" x14ac:dyDescent="0.35">
      <c r="A33" s="6" t="s">
        <v>57</v>
      </c>
      <c r="B33" s="12" t="s">
        <v>58</v>
      </c>
      <c r="C33" s="8">
        <v>40011262</v>
      </c>
      <c r="D33" s="21">
        <v>35011262</v>
      </c>
      <c r="E33" s="21">
        <v>5000000</v>
      </c>
      <c r="G33" s="21"/>
      <c r="H33" s="21"/>
      <c r="I33" s="17"/>
      <c r="J33" s="21"/>
      <c r="K33" s="30"/>
    </row>
    <row r="34" spans="1:11" x14ac:dyDescent="0.35">
      <c r="A34" s="7" t="s">
        <v>59</v>
      </c>
    </row>
    <row r="36" spans="1:11" x14ac:dyDescent="0.35">
      <c r="C36" s="27"/>
      <c r="D36" s="27"/>
      <c r="E36" s="27"/>
    </row>
    <row r="37" spans="1:11" x14ac:dyDescent="0.35">
      <c r="C37" s="8"/>
      <c r="D37" s="21"/>
      <c r="E37" s="21"/>
    </row>
    <row r="38" spans="1:11" x14ac:dyDescent="0.35">
      <c r="C38" s="27"/>
      <c r="D38" s="21"/>
      <c r="E38" s="21"/>
    </row>
    <row r="39" spans="1:11" x14ac:dyDescent="0.35">
      <c r="C39" s="8"/>
      <c r="D39" s="21"/>
      <c r="E39" s="21"/>
    </row>
    <row r="40" spans="1:11" x14ac:dyDescent="0.35">
      <c r="C40" s="8"/>
      <c r="D40" s="21"/>
      <c r="E40" s="21"/>
    </row>
    <row r="41" spans="1:11" x14ac:dyDescent="0.35">
      <c r="C41" s="8"/>
      <c r="D41" s="21"/>
      <c r="E41" s="21"/>
    </row>
    <row r="42" spans="1:11" x14ac:dyDescent="0.35">
      <c r="D42" s="21"/>
      <c r="E42" s="21"/>
    </row>
    <row r="43" spans="1:11" x14ac:dyDescent="0.35">
      <c r="D43" s="21"/>
      <c r="E43" s="21"/>
    </row>
    <row r="44" spans="1:11" x14ac:dyDescent="0.35">
      <c r="D44" s="21"/>
      <c r="E44" s="21"/>
    </row>
    <row r="45" spans="1:11" x14ac:dyDescent="0.35">
      <c r="D45" s="21"/>
      <c r="E45" s="21"/>
    </row>
    <row r="46" spans="1:11" x14ac:dyDescent="0.35">
      <c r="D46" s="21"/>
      <c r="E46" s="21"/>
    </row>
    <row r="47" spans="1:11" x14ac:dyDescent="0.35">
      <c r="D47" s="21"/>
      <c r="E47" s="21"/>
    </row>
    <row r="48" spans="1:11" x14ac:dyDescent="0.35">
      <c r="D48" s="21"/>
      <c r="E48" s="21"/>
    </row>
    <row r="49" spans="4:5" x14ac:dyDescent="0.35">
      <c r="D49" s="21"/>
      <c r="E49" s="21"/>
    </row>
    <row r="50" spans="4:5" x14ac:dyDescent="0.35">
      <c r="D50" s="21"/>
      <c r="E50" s="21"/>
    </row>
    <row r="51" spans="4:5" x14ac:dyDescent="0.35">
      <c r="D51" s="21"/>
      <c r="E51" s="21"/>
    </row>
    <row r="52" spans="4:5" x14ac:dyDescent="0.35">
      <c r="D52" s="21"/>
      <c r="E52" s="21"/>
    </row>
    <row r="53" spans="4:5" x14ac:dyDescent="0.35">
      <c r="D53" s="21"/>
      <c r="E53" s="21"/>
    </row>
    <row r="54" spans="4:5" x14ac:dyDescent="0.35">
      <c r="D54" s="21"/>
      <c r="E54" s="21"/>
    </row>
    <row r="55" spans="4:5" x14ac:dyDescent="0.35">
      <c r="D55" s="21"/>
      <c r="E55" s="21"/>
    </row>
    <row r="56" spans="4:5" x14ac:dyDescent="0.35">
      <c r="D56" s="21"/>
      <c r="E56" s="21"/>
    </row>
    <row r="57" spans="4:5" x14ac:dyDescent="0.35">
      <c r="D57" s="21"/>
      <c r="E57" s="21"/>
    </row>
    <row r="58" spans="4:5" x14ac:dyDescent="0.35">
      <c r="D58" s="21"/>
      <c r="E58" s="21"/>
    </row>
    <row r="59" spans="4:5" x14ac:dyDescent="0.35">
      <c r="D59" s="21"/>
      <c r="E59" s="21"/>
    </row>
    <row r="60" spans="4:5" x14ac:dyDescent="0.35">
      <c r="D60" s="21"/>
      <c r="E60" s="21"/>
    </row>
    <row r="61" spans="4:5" x14ac:dyDescent="0.35">
      <c r="D61" s="21"/>
      <c r="E61" s="21"/>
    </row>
    <row r="62" spans="4:5" x14ac:dyDescent="0.35">
      <c r="D62" s="21"/>
      <c r="E62" s="21"/>
    </row>
    <row r="63" spans="4:5" x14ac:dyDescent="0.35">
      <c r="D63" s="21"/>
      <c r="E63" s="21"/>
    </row>
    <row r="64" spans="4:5" x14ac:dyDescent="0.35">
      <c r="D64" s="21"/>
      <c r="E64" s="21"/>
    </row>
    <row r="65" spans="4:5" x14ac:dyDescent="0.35">
      <c r="D65" s="21"/>
      <c r="E65" s="21"/>
    </row>
    <row r="66" spans="4:5" x14ac:dyDescent="0.35">
      <c r="D66" s="21"/>
      <c r="E66" s="21"/>
    </row>
    <row r="67" spans="4:5" x14ac:dyDescent="0.35">
      <c r="D67" s="21"/>
      <c r="E67" s="21"/>
    </row>
    <row r="68" spans="4:5" x14ac:dyDescent="0.35">
      <c r="D68" s="21"/>
      <c r="E68" s="21"/>
    </row>
    <row r="69" spans="4:5" x14ac:dyDescent="0.35">
      <c r="D69" s="21"/>
      <c r="E69" s="21"/>
    </row>
    <row r="70" spans="4:5" x14ac:dyDescent="0.35">
      <c r="D70" s="21"/>
      <c r="E70" s="21"/>
    </row>
    <row r="71" spans="4:5" x14ac:dyDescent="0.35">
      <c r="D71" s="21"/>
      <c r="E71" s="21"/>
    </row>
    <row r="72" spans="4:5" x14ac:dyDescent="0.35">
      <c r="D72" s="21"/>
      <c r="E72" s="21"/>
    </row>
    <row r="73" spans="4:5" x14ac:dyDescent="0.35">
      <c r="D73" s="21"/>
      <c r="E73" s="21"/>
    </row>
    <row r="74" spans="4:5" x14ac:dyDescent="0.35">
      <c r="D74" s="21"/>
      <c r="E74" s="21"/>
    </row>
    <row r="75" spans="4:5" x14ac:dyDescent="0.35">
      <c r="D75" s="21"/>
      <c r="E75" s="21"/>
    </row>
    <row r="76" spans="4:5" x14ac:dyDescent="0.35">
      <c r="D76" s="21"/>
      <c r="E76" s="21"/>
    </row>
    <row r="77" spans="4:5" x14ac:dyDescent="0.35">
      <c r="D77" s="21"/>
      <c r="E77" s="21"/>
    </row>
    <row r="78" spans="4:5" x14ac:dyDescent="0.35">
      <c r="D78" s="21"/>
      <c r="E78" s="21"/>
    </row>
    <row r="79" spans="4:5" x14ac:dyDescent="0.35">
      <c r="D79" s="21"/>
      <c r="E79" s="21"/>
    </row>
    <row r="80" spans="4:5" x14ac:dyDescent="0.35">
      <c r="D80" s="21"/>
      <c r="E80" s="21"/>
    </row>
    <row r="81" spans="4:5" x14ac:dyDescent="0.35">
      <c r="D81" s="21"/>
      <c r="E81" s="21"/>
    </row>
    <row r="82" spans="4:5" x14ac:dyDescent="0.35">
      <c r="D82" s="21"/>
      <c r="E82" s="21"/>
    </row>
    <row r="83" spans="4:5" x14ac:dyDescent="0.35">
      <c r="D83" s="21"/>
      <c r="E83" s="21"/>
    </row>
    <row r="84" spans="4:5" x14ac:dyDescent="0.35">
      <c r="D84" s="21"/>
      <c r="E84" s="21"/>
    </row>
    <row r="85" spans="4:5" x14ac:dyDescent="0.35">
      <c r="D85" s="21"/>
      <c r="E85" s="21"/>
    </row>
    <row r="86" spans="4:5" x14ac:dyDescent="0.35">
      <c r="D86" s="21"/>
      <c r="E86" s="21"/>
    </row>
  </sheetData>
  <phoneticPr fontId="25" type="noConversion"/>
  <pageMargins left="0.7" right="0.7" top="0.78740157499999996" bottom="0.78740157499999996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D1ABB-B0F6-448D-BFB8-07303F2704B4}">
  <dimension ref="A1:N13"/>
  <sheetViews>
    <sheetView workbookViewId="0">
      <selection activeCell="E27" sqref="E27"/>
    </sheetView>
  </sheetViews>
  <sheetFormatPr baseColWidth="10" defaultColWidth="11.453125" defaultRowHeight="14.5" x14ac:dyDescent="0.35"/>
  <cols>
    <col min="1" max="1" width="40.6328125" style="12" customWidth="1"/>
    <col min="2" max="6" width="13.54296875" style="12" customWidth="1"/>
    <col min="7" max="14" width="13" style="12" customWidth="1"/>
    <col min="15" max="16384" width="11.453125" style="12"/>
  </cols>
  <sheetData>
    <row r="1" spans="1:14" ht="18.5" x14ac:dyDescent="0.45">
      <c r="A1" s="35" t="s">
        <v>175</v>
      </c>
      <c r="B1" s="31"/>
      <c r="C1" s="31"/>
      <c r="D1" s="31"/>
      <c r="E1" s="31"/>
    </row>
    <row r="2" spans="1:14" ht="18.5" x14ac:dyDescent="0.45">
      <c r="A2" s="35" t="s">
        <v>165</v>
      </c>
      <c r="B2" s="31"/>
      <c r="C2" s="31"/>
      <c r="D2" s="31"/>
      <c r="E2" s="31"/>
    </row>
    <row r="3" spans="1:14" x14ac:dyDescent="0.35">
      <c r="A3" s="31" t="s">
        <v>166</v>
      </c>
      <c r="B3" s="31"/>
      <c r="C3" s="31"/>
      <c r="D3" s="31"/>
      <c r="E3" s="31"/>
      <c r="F3" s="22"/>
      <c r="G3" s="22"/>
      <c r="H3" s="22"/>
    </row>
    <row r="4" spans="1:14" x14ac:dyDescent="0.35">
      <c r="A4" s="13"/>
      <c r="B4" s="60"/>
      <c r="D4" s="60"/>
    </row>
    <row r="5" spans="1:14" x14ac:dyDescent="0.35">
      <c r="A5" s="12" t="s">
        <v>11</v>
      </c>
      <c r="B5" s="60">
        <v>2020</v>
      </c>
      <c r="C5" s="60">
        <v>2019</v>
      </c>
      <c r="D5" s="60">
        <v>2018</v>
      </c>
      <c r="E5" s="60">
        <v>2017</v>
      </c>
      <c r="F5" s="60">
        <v>2016</v>
      </c>
      <c r="G5" s="60">
        <v>2015</v>
      </c>
      <c r="H5" s="60">
        <v>2014</v>
      </c>
      <c r="I5" s="64">
        <v>2013</v>
      </c>
      <c r="J5" s="64">
        <v>2012</v>
      </c>
      <c r="K5" s="61">
        <v>2011</v>
      </c>
      <c r="L5" s="62">
        <v>2010</v>
      </c>
      <c r="M5" s="62">
        <v>2009</v>
      </c>
      <c r="N5" s="62">
        <v>2008</v>
      </c>
    </row>
    <row r="6" spans="1:14" x14ac:dyDescent="0.35">
      <c r="A6" s="12" t="s">
        <v>12</v>
      </c>
      <c r="B6" s="21">
        <v>7937665780</v>
      </c>
      <c r="C6" s="21">
        <v>6659896600</v>
      </c>
      <c r="D6" s="21">
        <v>5444332867</v>
      </c>
      <c r="E6" s="21">
        <v>5260531556</v>
      </c>
      <c r="F6" s="28">
        <v>5635975397</v>
      </c>
      <c r="G6" s="28">
        <f>7305084955</f>
        <v>7305084955</v>
      </c>
      <c r="H6" s="28">
        <f>5450640089</f>
        <v>5450640089</v>
      </c>
      <c r="I6" s="2">
        <v>5420343000</v>
      </c>
      <c r="J6" s="16">
        <v>4760149259</v>
      </c>
      <c r="K6" s="28">
        <v>4589165000</v>
      </c>
      <c r="L6" s="14">
        <v>4810659000</v>
      </c>
      <c r="M6" s="14">
        <v>4988996000</v>
      </c>
      <c r="N6" s="14">
        <v>4187179000</v>
      </c>
    </row>
    <row r="7" spans="1:14" x14ac:dyDescent="0.35">
      <c r="A7" s="12" t="s">
        <v>13</v>
      </c>
      <c r="B7" s="21">
        <v>1338698391</v>
      </c>
      <c r="C7" s="21">
        <v>1094958792</v>
      </c>
      <c r="D7" s="21">
        <v>1437636617</v>
      </c>
      <c r="E7" s="21">
        <v>1459635835</v>
      </c>
      <c r="F7" s="28">
        <v>1202313240</v>
      </c>
      <c r="G7" s="28">
        <f>1214791588</f>
        <v>1214791588</v>
      </c>
      <c r="H7" s="28">
        <f>1261000968</f>
        <v>1261000968</v>
      </c>
      <c r="I7" s="2">
        <v>1266235000</v>
      </c>
      <c r="J7" s="16">
        <v>1033827432</v>
      </c>
      <c r="K7" s="28">
        <v>637801000</v>
      </c>
      <c r="L7" s="14">
        <v>518513000</v>
      </c>
      <c r="M7" s="14">
        <v>994889000</v>
      </c>
      <c r="N7" s="14">
        <v>1665824000</v>
      </c>
    </row>
    <row r="8" spans="1:14" x14ac:dyDescent="0.35">
      <c r="A8" s="12" t="s">
        <v>14</v>
      </c>
      <c r="B8" s="21">
        <v>1525073693</v>
      </c>
      <c r="C8" s="21">
        <v>456876027</v>
      </c>
      <c r="D8" s="21">
        <v>140730574</v>
      </c>
      <c r="E8" s="21">
        <f>1328692331</f>
        <v>1328692331</v>
      </c>
      <c r="F8" s="28">
        <v>468965511</v>
      </c>
      <c r="G8" s="28">
        <v>681006489</v>
      </c>
      <c r="H8" s="28">
        <f>769129487</f>
        <v>769129487</v>
      </c>
      <c r="I8" s="2">
        <v>655702000</v>
      </c>
      <c r="J8" s="16">
        <v>530325903</v>
      </c>
      <c r="K8" s="28">
        <v>864283000</v>
      </c>
      <c r="L8" s="14">
        <v>813835000</v>
      </c>
      <c r="M8" s="14">
        <v>446381000</v>
      </c>
      <c r="N8" s="14">
        <v>411807000</v>
      </c>
    </row>
    <row r="9" spans="1:14" x14ac:dyDescent="0.35">
      <c r="A9" s="12" t="s">
        <v>15</v>
      </c>
      <c r="B9" s="21">
        <v>0</v>
      </c>
      <c r="C9" s="21">
        <v>14750148</v>
      </c>
      <c r="D9" s="21">
        <v>3838823</v>
      </c>
      <c r="E9" s="21">
        <f>143878</f>
        <v>143878</v>
      </c>
      <c r="F9" s="28">
        <v>26816965</v>
      </c>
      <c r="G9" s="28">
        <f>212651000</f>
        <v>212651000</v>
      </c>
      <c r="H9" s="28">
        <f>154314634</f>
        <v>154314634</v>
      </c>
      <c r="I9" s="2">
        <v>251110000</v>
      </c>
      <c r="J9" s="16">
        <v>57936046</v>
      </c>
      <c r="K9" s="28">
        <v>8444000</v>
      </c>
      <c r="L9" s="14">
        <v>4132000</v>
      </c>
      <c r="M9" s="14">
        <v>1365000</v>
      </c>
    </row>
    <row r="10" spans="1:14" x14ac:dyDescent="0.35">
      <c r="A10" s="12" t="s">
        <v>7</v>
      </c>
      <c r="B10" s="18">
        <f>SUM(B6:B8)</f>
        <v>10801437864</v>
      </c>
      <c r="C10" s="18">
        <f>SUM(C6:C8)</f>
        <v>8211731419</v>
      </c>
      <c r="D10" s="18">
        <f t="shared" ref="D10:N10" si="0">SUM(D6:D8)</f>
        <v>7022700058</v>
      </c>
      <c r="E10" s="18">
        <f t="shared" si="0"/>
        <v>8048859722</v>
      </c>
      <c r="F10" s="18">
        <f t="shared" si="0"/>
        <v>7307254148</v>
      </c>
      <c r="G10" s="18">
        <f t="shared" si="0"/>
        <v>9200883032</v>
      </c>
      <c r="H10" s="18">
        <f t="shared" si="0"/>
        <v>7480770544</v>
      </c>
      <c r="I10" s="18">
        <f t="shared" si="0"/>
        <v>7342280000</v>
      </c>
      <c r="J10" s="18">
        <f t="shared" si="0"/>
        <v>6324302594</v>
      </c>
      <c r="K10" s="18">
        <f t="shared" si="0"/>
        <v>6091249000</v>
      </c>
      <c r="L10" s="18">
        <f t="shared" si="0"/>
        <v>6143007000</v>
      </c>
      <c r="M10" s="18">
        <f t="shared" si="0"/>
        <v>6430266000</v>
      </c>
      <c r="N10" s="18">
        <f t="shared" si="0"/>
        <v>6264810000</v>
      </c>
    </row>
    <row r="11" spans="1:14" x14ac:dyDescent="0.35">
      <c r="B11" s="32"/>
      <c r="C11" s="21"/>
      <c r="D11" s="21"/>
      <c r="F11" s="28"/>
      <c r="G11" s="28"/>
    </row>
    <row r="12" spans="1:14" x14ac:dyDescent="0.35">
      <c r="C12" s="21"/>
      <c r="D12" s="21"/>
      <c r="G12" s="28"/>
    </row>
    <row r="13" spans="1:14" x14ac:dyDescent="0.35">
      <c r="C13" s="21"/>
      <c r="D13" s="21"/>
      <c r="F13" s="28"/>
      <c r="G13" s="28"/>
    </row>
  </sheetData>
  <pageMargins left="0.7" right="0.7" top="0.78740157499999996" bottom="0.78740157499999996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17"/>
  <sheetViews>
    <sheetView workbookViewId="0">
      <selection activeCell="F31" sqref="F31"/>
    </sheetView>
  </sheetViews>
  <sheetFormatPr baseColWidth="10" defaultColWidth="11.453125" defaultRowHeight="14.5" x14ac:dyDescent="0.35"/>
  <cols>
    <col min="1" max="1" width="56.7265625" style="12" customWidth="1"/>
    <col min="2" max="2" width="8.453125" style="12" customWidth="1"/>
    <col min="3" max="16" width="9.81640625" style="12" customWidth="1"/>
    <col min="17" max="16384" width="11.453125" style="12"/>
  </cols>
  <sheetData>
    <row r="1" spans="1:18" ht="18.5" x14ac:dyDescent="0.45">
      <c r="A1" s="35" t="s">
        <v>9</v>
      </c>
      <c r="B1" s="31"/>
      <c r="C1" s="31"/>
    </row>
    <row r="2" spans="1:18" ht="18.5" x14ac:dyDescent="0.45">
      <c r="A2" s="35" t="s">
        <v>165</v>
      </c>
      <c r="B2" s="31"/>
      <c r="C2" s="31"/>
    </row>
    <row r="3" spans="1:18" x14ac:dyDescent="0.35">
      <c r="A3" s="31" t="s">
        <v>10</v>
      </c>
      <c r="B3" s="31"/>
      <c r="C3" s="31"/>
    </row>
    <row r="4" spans="1:18" x14ac:dyDescent="0.35">
      <c r="A4" s="31" t="s">
        <v>0</v>
      </c>
      <c r="B4" s="31">
        <v>2020</v>
      </c>
      <c r="C4" s="31">
        <v>2019</v>
      </c>
      <c r="D4" s="31">
        <v>2018</v>
      </c>
      <c r="E4" s="31">
        <v>2017</v>
      </c>
      <c r="F4" s="31">
        <v>2016</v>
      </c>
      <c r="G4" s="31">
        <v>2015</v>
      </c>
      <c r="H4" s="31">
        <v>2014</v>
      </c>
      <c r="I4" s="31">
        <v>2013</v>
      </c>
      <c r="J4" s="31">
        <v>2012</v>
      </c>
      <c r="K4" s="31">
        <v>2011</v>
      </c>
      <c r="L4" s="31">
        <v>2010</v>
      </c>
      <c r="M4" s="31">
        <v>2009</v>
      </c>
      <c r="N4" s="31">
        <v>2008</v>
      </c>
      <c r="O4" s="31">
        <v>2007</v>
      </c>
      <c r="P4" s="31">
        <v>2006</v>
      </c>
      <c r="Q4" s="31">
        <v>2005</v>
      </c>
      <c r="R4" s="31">
        <v>2004</v>
      </c>
    </row>
    <row r="5" spans="1:18" x14ac:dyDescent="0.35">
      <c r="A5" s="12" t="s">
        <v>1</v>
      </c>
      <c r="B5" s="12">
        <v>65</v>
      </c>
      <c r="C5" s="12">
        <v>68</v>
      </c>
      <c r="D5" s="12">
        <v>64</v>
      </c>
      <c r="E5" s="12">
        <v>65</v>
      </c>
      <c r="F5" s="12">
        <v>66</v>
      </c>
      <c r="G5" s="12">
        <v>62</v>
      </c>
      <c r="H5" s="12">
        <v>60</v>
      </c>
      <c r="I5" s="12">
        <f>96-36</f>
        <v>60</v>
      </c>
      <c r="J5" s="12">
        <v>63</v>
      </c>
      <c r="K5" s="65">
        <v>66</v>
      </c>
      <c r="L5" s="12">
        <v>62</v>
      </c>
      <c r="M5" s="12">
        <v>65</v>
      </c>
      <c r="N5" s="12">
        <v>67</v>
      </c>
      <c r="O5" s="12">
        <v>60</v>
      </c>
      <c r="P5" s="12">
        <v>65</v>
      </c>
      <c r="Q5" s="12">
        <v>51</v>
      </c>
      <c r="R5" s="12">
        <v>46</v>
      </c>
    </row>
    <row r="6" spans="1:18" x14ac:dyDescent="0.35">
      <c r="A6" s="12" t="s">
        <v>2</v>
      </c>
      <c r="B6" s="12">
        <v>12</v>
      </c>
      <c r="C6" s="12">
        <v>11</v>
      </c>
      <c r="D6" s="12">
        <v>11</v>
      </c>
      <c r="E6" s="12">
        <v>11</v>
      </c>
      <c r="F6" s="12">
        <v>10</v>
      </c>
      <c r="G6" s="12">
        <v>12</v>
      </c>
      <c r="H6" s="12">
        <v>15</v>
      </c>
      <c r="I6" s="12">
        <f>47-35</f>
        <v>12</v>
      </c>
      <c r="J6" s="12">
        <v>11</v>
      </c>
      <c r="K6" s="65">
        <v>10</v>
      </c>
      <c r="L6" s="12">
        <v>8</v>
      </c>
      <c r="M6" s="12">
        <v>9</v>
      </c>
      <c r="N6" s="12">
        <v>8</v>
      </c>
      <c r="O6" s="12">
        <v>6</v>
      </c>
      <c r="P6" s="12">
        <v>2</v>
      </c>
    </row>
    <row r="7" spans="1:18" x14ac:dyDescent="0.35">
      <c r="A7" s="12" t="s">
        <v>3</v>
      </c>
      <c r="B7" s="12">
        <v>41</v>
      </c>
      <c r="C7" s="12">
        <v>36</v>
      </c>
      <c r="D7" s="12">
        <v>38</v>
      </c>
      <c r="E7" s="12">
        <v>39</v>
      </c>
      <c r="F7" s="12">
        <v>39</v>
      </c>
      <c r="G7" s="12">
        <v>36</v>
      </c>
      <c r="H7" s="12">
        <v>38</v>
      </c>
      <c r="I7" s="12">
        <v>35</v>
      </c>
      <c r="J7" s="12">
        <v>32</v>
      </c>
      <c r="K7" s="65">
        <v>33</v>
      </c>
      <c r="L7" s="12">
        <v>30</v>
      </c>
      <c r="M7" s="12">
        <v>32</v>
      </c>
      <c r="N7" s="12">
        <v>30</v>
      </c>
      <c r="O7" s="12">
        <v>30</v>
      </c>
      <c r="P7" s="12">
        <v>6</v>
      </c>
    </row>
    <row r="8" spans="1:18" x14ac:dyDescent="0.35">
      <c r="A8" s="12" t="s">
        <v>4</v>
      </c>
      <c r="B8" s="12">
        <f>SUM(B5:B7)</f>
        <v>118</v>
      </c>
      <c r="C8" s="12">
        <f>SUM(C5:C7)</f>
        <v>115</v>
      </c>
      <c r="D8" s="12">
        <f t="shared" ref="D8:I8" si="0">SUM(D5:D7)</f>
        <v>113</v>
      </c>
      <c r="E8" s="12">
        <f t="shared" si="0"/>
        <v>115</v>
      </c>
      <c r="F8" s="12">
        <f t="shared" si="0"/>
        <v>115</v>
      </c>
      <c r="G8" s="12">
        <f t="shared" si="0"/>
        <v>110</v>
      </c>
      <c r="H8" s="12">
        <f t="shared" si="0"/>
        <v>113</v>
      </c>
      <c r="I8" s="12">
        <f t="shared" si="0"/>
        <v>107</v>
      </c>
      <c r="J8" s="12">
        <v>106</v>
      </c>
      <c r="K8" s="65">
        <v>109</v>
      </c>
      <c r="L8" s="12">
        <v>100</v>
      </c>
      <c r="M8" s="12">
        <v>106</v>
      </c>
      <c r="N8" s="12">
        <v>105</v>
      </c>
      <c r="O8" s="12">
        <v>96</v>
      </c>
      <c r="P8" s="12">
        <v>73</v>
      </c>
      <c r="Q8" s="12">
        <v>51</v>
      </c>
      <c r="R8" s="12">
        <v>46</v>
      </c>
    </row>
    <row r="9" spans="1:18" x14ac:dyDescent="0.35">
      <c r="A9" s="12" t="s">
        <v>5</v>
      </c>
      <c r="B9" s="12">
        <v>107</v>
      </c>
      <c r="C9" s="12">
        <v>104</v>
      </c>
      <c r="D9" s="12">
        <v>102</v>
      </c>
      <c r="E9" s="12">
        <v>104</v>
      </c>
      <c r="F9" s="12">
        <f>SUM(F5,F7)</f>
        <v>105</v>
      </c>
      <c r="G9" s="12">
        <v>99</v>
      </c>
      <c r="H9" s="12">
        <v>100</v>
      </c>
      <c r="I9" s="12">
        <v>96</v>
      </c>
      <c r="J9" s="12">
        <v>95</v>
      </c>
      <c r="K9" s="65">
        <v>99</v>
      </c>
      <c r="L9" s="12">
        <v>93</v>
      </c>
      <c r="M9" s="12">
        <v>97</v>
      </c>
      <c r="N9" s="12">
        <v>99</v>
      </c>
      <c r="O9" s="12">
        <v>91</v>
      </c>
      <c r="P9" s="12">
        <v>73</v>
      </c>
      <c r="Q9" s="12">
        <v>51</v>
      </c>
      <c r="R9" s="12">
        <v>46</v>
      </c>
    </row>
    <row r="10" spans="1:18" x14ac:dyDescent="0.35">
      <c r="K10" s="65"/>
    </row>
    <row r="11" spans="1:18" x14ac:dyDescent="0.35">
      <c r="B11" s="31">
        <v>2020</v>
      </c>
      <c r="C11" s="31">
        <v>2019</v>
      </c>
      <c r="D11" s="31">
        <v>2018</v>
      </c>
      <c r="E11" s="31">
        <v>2017</v>
      </c>
      <c r="F11" s="31">
        <v>2016</v>
      </c>
      <c r="G11" s="31">
        <v>2015</v>
      </c>
      <c r="H11" s="31">
        <v>2014</v>
      </c>
      <c r="I11" s="31">
        <v>2013</v>
      </c>
      <c r="J11" s="31">
        <v>2012</v>
      </c>
      <c r="K11" s="31">
        <v>2011</v>
      </c>
      <c r="L11" s="31">
        <v>2010</v>
      </c>
      <c r="M11" s="31">
        <v>2009</v>
      </c>
      <c r="N11" s="31">
        <v>2008</v>
      </c>
      <c r="O11" s="31">
        <v>2007</v>
      </c>
      <c r="P11" s="31">
        <v>2006</v>
      </c>
      <c r="Q11" s="31">
        <v>2005</v>
      </c>
      <c r="R11" s="31">
        <v>2004</v>
      </c>
    </row>
    <row r="12" spans="1:18" x14ac:dyDescent="0.35">
      <c r="A12" s="12" t="s">
        <v>6</v>
      </c>
    </row>
    <row r="13" spans="1:18" x14ac:dyDescent="0.35">
      <c r="A13" s="12" t="s">
        <v>1</v>
      </c>
      <c r="B13" s="12">
        <f>294+221</f>
        <v>515</v>
      </c>
      <c r="C13" s="12">
        <v>511</v>
      </c>
      <c r="D13" s="12">
        <f>251+238</f>
        <v>489</v>
      </c>
      <c r="E13" s="12">
        <v>520</v>
      </c>
      <c r="F13" s="12">
        <f>245+249</f>
        <v>494</v>
      </c>
      <c r="G13" s="12">
        <f>285+219</f>
        <v>504</v>
      </c>
      <c r="H13" s="12">
        <v>489</v>
      </c>
      <c r="I13" s="12">
        <f>256+210+7</f>
        <v>473</v>
      </c>
      <c r="J13" s="12">
        <v>476</v>
      </c>
      <c r="K13" s="12">
        <v>470</v>
      </c>
      <c r="L13" s="12">
        <v>453</v>
      </c>
      <c r="M13" s="12">
        <v>423</v>
      </c>
      <c r="N13" s="12">
        <v>404</v>
      </c>
      <c r="O13" s="12">
        <v>328</v>
      </c>
      <c r="Q13" s="12">
        <v>341</v>
      </c>
      <c r="R13" s="12">
        <v>350</v>
      </c>
    </row>
    <row r="14" spans="1:18" x14ac:dyDescent="0.35">
      <c r="A14" s="12" t="s">
        <v>2</v>
      </c>
      <c r="B14" s="12">
        <v>3</v>
      </c>
      <c r="C14" s="12">
        <v>4</v>
      </c>
      <c r="D14" s="12">
        <v>3</v>
      </c>
      <c r="E14" s="12">
        <v>3</v>
      </c>
      <c r="F14" s="12">
        <v>2</v>
      </c>
      <c r="G14" s="12">
        <v>2</v>
      </c>
      <c r="H14" s="12">
        <v>9</v>
      </c>
      <c r="I14" s="12">
        <v>2</v>
      </c>
      <c r="J14" s="12">
        <v>2</v>
      </c>
      <c r="K14" s="12">
        <v>2</v>
      </c>
      <c r="L14" s="12">
        <v>3</v>
      </c>
      <c r="M14" s="12">
        <v>3</v>
      </c>
      <c r="N14" s="12">
        <v>6</v>
      </c>
      <c r="O14" s="12">
        <v>61</v>
      </c>
    </row>
    <row r="15" spans="1:18" x14ac:dyDescent="0.35">
      <c r="A15" s="12" t="s">
        <v>3</v>
      </c>
      <c r="B15" s="12">
        <v>230</v>
      </c>
      <c r="C15" s="12">
        <v>252</v>
      </c>
      <c r="D15" s="12">
        <v>295</v>
      </c>
      <c r="E15" s="12">
        <v>293</v>
      </c>
      <c r="F15" s="12">
        <v>267</v>
      </c>
      <c r="G15" s="12">
        <v>235</v>
      </c>
      <c r="H15" s="12">
        <v>245</v>
      </c>
      <c r="I15" s="12">
        <v>232</v>
      </c>
      <c r="J15" s="12">
        <v>199</v>
      </c>
      <c r="K15" s="12">
        <v>190</v>
      </c>
      <c r="L15" s="12">
        <v>180</v>
      </c>
      <c r="M15" s="12">
        <v>248</v>
      </c>
      <c r="N15" s="12">
        <v>175</v>
      </c>
      <c r="O15" s="12">
        <v>157</v>
      </c>
    </row>
    <row r="16" spans="1:18" x14ac:dyDescent="0.35">
      <c r="A16" s="12" t="s">
        <v>7</v>
      </c>
      <c r="B16" s="12">
        <f t="shared" ref="B16:I16" si="1">SUM(B13:B15)</f>
        <v>748</v>
      </c>
      <c r="C16" s="12">
        <f t="shared" si="1"/>
        <v>767</v>
      </c>
      <c r="D16" s="12">
        <f t="shared" si="1"/>
        <v>787</v>
      </c>
      <c r="E16" s="12">
        <f t="shared" si="1"/>
        <v>816</v>
      </c>
      <c r="F16" s="12">
        <f t="shared" si="1"/>
        <v>763</v>
      </c>
      <c r="G16" s="12">
        <f t="shared" si="1"/>
        <v>741</v>
      </c>
      <c r="H16" s="12">
        <f t="shared" si="1"/>
        <v>743</v>
      </c>
      <c r="I16" s="12">
        <f t="shared" si="1"/>
        <v>707</v>
      </c>
      <c r="J16" s="12">
        <v>677</v>
      </c>
      <c r="K16" s="12">
        <v>662</v>
      </c>
      <c r="L16" s="12">
        <v>636</v>
      </c>
      <c r="M16" s="12">
        <v>674</v>
      </c>
      <c r="N16" s="12">
        <v>585</v>
      </c>
      <c r="O16" s="12">
        <v>546</v>
      </c>
      <c r="Q16" s="12">
        <v>341</v>
      </c>
      <c r="R16" s="12">
        <v>350</v>
      </c>
    </row>
    <row r="17" spans="1:1" x14ac:dyDescent="0.35">
      <c r="A17" s="66" t="s">
        <v>8</v>
      </c>
    </row>
  </sheetData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8"/>
  <sheetViews>
    <sheetView zoomScaleNormal="100" workbookViewId="0">
      <selection activeCell="C8" sqref="C8"/>
    </sheetView>
  </sheetViews>
  <sheetFormatPr baseColWidth="10" defaultColWidth="11.453125" defaultRowHeight="13" x14ac:dyDescent="0.3"/>
  <cols>
    <col min="1" max="1" width="8.453125" style="11" customWidth="1"/>
    <col min="2" max="2" width="45.54296875" style="11" customWidth="1"/>
    <col min="3" max="3" width="19.1796875" style="11" customWidth="1"/>
    <col min="4" max="5" width="19.1796875" style="9" customWidth="1"/>
    <col min="6" max="6" width="11.453125" style="11"/>
    <col min="7" max="7" width="15.1796875" style="11" customWidth="1"/>
    <col min="8" max="8" width="15.26953125" style="11" customWidth="1"/>
    <col min="9" max="9" width="13.54296875" style="11" customWidth="1"/>
    <col min="10" max="16384" width="11.453125" style="11"/>
  </cols>
  <sheetData>
    <row r="1" spans="1:11" ht="18.5" x14ac:dyDescent="0.45">
      <c r="A1" s="12"/>
      <c r="B1" s="35" t="s">
        <v>114</v>
      </c>
      <c r="C1" s="12"/>
      <c r="D1" s="28"/>
      <c r="E1" s="28"/>
    </row>
    <row r="2" spans="1:11" ht="18.5" x14ac:dyDescent="0.45">
      <c r="A2" s="12"/>
      <c r="B2" s="35" t="s">
        <v>165</v>
      </c>
      <c r="C2" s="12"/>
      <c r="D2" s="28"/>
      <c r="E2" s="28"/>
    </row>
    <row r="3" spans="1:11" ht="15.5" x14ac:dyDescent="0.35">
      <c r="A3" s="12"/>
      <c r="B3" s="19" t="s">
        <v>168</v>
      </c>
      <c r="C3" s="12"/>
      <c r="D3" s="28"/>
      <c r="E3" s="28"/>
    </row>
    <row r="4" spans="1:11" ht="27.75" customHeight="1" x14ac:dyDescent="0.3">
      <c r="A4" s="33"/>
      <c r="B4" s="33"/>
      <c r="C4" s="33" t="s">
        <v>16</v>
      </c>
      <c r="D4" s="36" t="s">
        <v>17</v>
      </c>
      <c r="E4" s="36" t="s">
        <v>18</v>
      </c>
    </row>
    <row r="5" spans="1:11" ht="14.5" x14ac:dyDescent="0.35">
      <c r="A5" s="6" t="s">
        <v>60</v>
      </c>
      <c r="B5" s="12" t="s">
        <v>61</v>
      </c>
      <c r="C5" s="28">
        <v>3364402376</v>
      </c>
      <c r="D5" s="21">
        <v>1929285973</v>
      </c>
      <c r="E5" s="28">
        <v>1435116403</v>
      </c>
      <c r="G5" s="21"/>
      <c r="H5" s="21"/>
      <c r="I5" s="21"/>
      <c r="J5" s="10"/>
      <c r="K5" s="10"/>
    </row>
    <row r="6" spans="1:11" ht="14.5" x14ac:dyDescent="0.35">
      <c r="A6" s="6"/>
      <c r="B6" s="12"/>
      <c r="C6" s="28"/>
      <c r="J6" s="10"/>
      <c r="K6" s="10"/>
    </row>
    <row r="7" spans="1:11" ht="14.5" x14ac:dyDescent="0.35">
      <c r="A7" s="6" t="s">
        <v>62</v>
      </c>
      <c r="B7" s="12" t="s">
        <v>63</v>
      </c>
      <c r="C7" s="28">
        <v>861293548</v>
      </c>
      <c r="D7" s="21">
        <v>503831055</v>
      </c>
      <c r="E7" s="9">
        <v>357462493</v>
      </c>
      <c r="G7" s="21"/>
      <c r="H7" s="21"/>
      <c r="I7" s="21"/>
      <c r="J7" s="10"/>
      <c r="K7" s="10"/>
    </row>
    <row r="8" spans="1:11" ht="14.5" x14ac:dyDescent="0.35">
      <c r="A8" s="6" t="s">
        <v>64</v>
      </c>
      <c r="B8" s="12" t="s">
        <v>65</v>
      </c>
      <c r="C8" s="28">
        <v>362680847</v>
      </c>
      <c r="D8" s="21">
        <v>142378647</v>
      </c>
      <c r="E8" s="28">
        <v>220302200</v>
      </c>
      <c r="G8" s="21"/>
      <c r="H8" s="21"/>
      <c r="I8" s="21"/>
      <c r="J8" s="10"/>
      <c r="K8" s="10"/>
    </row>
    <row r="9" spans="1:11" ht="14.5" x14ac:dyDescent="0.35">
      <c r="A9" s="6" t="s">
        <v>66</v>
      </c>
      <c r="B9" s="12" t="s">
        <v>67</v>
      </c>
      <c r="C9" s="28">
        <v>119689314</v>
      </c>
      <c r="D9" s="21">
        <v>23480144</v>
      </c>
      <c r="E9" s="28">
        <v>96209170</v>
      </c>
      <c r="G9" s="21"/>
      <c r="H9" s="21"/>
      <c r="I9" s="21"/>
      <c r="J9" s="10"/>
      <c r="K9" s="10"/>
    </row>
    <row r="10" spans="1:11" ht="14.5" x14ac:dyDescent="0.35">
      <c r="A10" s="6" t="s">
        <v>68</v>
      </c>
      <c r="B10" s="12" t="s">
        <v>69</v>
      </c>
      <c r="C10" s="28">
        <v>95718189</v>
      </c>
      <c r="D10" s="21">
        <v>95433278</v>
      </c>
      <c r="E10" s="28">
        <v>284911</v>
      </c>
      <c r="G10" s="21"/>
      <c r="H10" s="21"/>
      <c r="I10" s="21"/>
      <c r="J10" s="10"/>
      <c r="K10" s="10"/>
    </row>
    <row r="11" spans="1:11" ht="14.5" x14ac:dyDescent="0.35">
      <c r="A11" s="6" t="s">
        <v>70</v>
      </c>
      <c r="B11" s="12" t="s">
        <v>71</v>
      </c>
      <c r="C11" s="28">
        <v>147273344</v>
      </c>
      <c r="D11" s="21">
        <v>23465225</v>
      </c>
      <c r="E11" s="28">
        <v>123808119</v>
      </c>
      <c r="G11" s="21"/>
      <c r="H11" s="21"/>
      <c r="I11" s="21"/>
      <c r="J11" s="10"/>
      <c r="K11" s="10"/>
    </row>
    <row r="12" spans="1:11" ht="14.5" x14ac:dyDescent="0.35">
      <c r="A12" s="6"/>
      <c r="B12" s="12"/>
      <c r="C12" s="28"/>
      <c r="J12" s="10"/>
      <c r="K12" s="10"/>
    </row>
    <row r="13" spans="1:11" ht="14.5" x14ac:dyDescent="0.35">
      <c r="A13" s="6" t="s">
        <v>72</v>
      </c>
      <c r="B13" s="12" t="s">
        <v>73</v>
      </c>
      <c r="C13" s="28">
        <v>80778955</v>
      </c>
      <c r="D13" s="21">
        <v>26710879</v>
      </c>
      <c r="E13" s="28">
        <v>54068076</v>
      </c>
      <c r="G13" s="21"/>
      <c r="H13" s="21"/>
      <c r="I13" s="21"/>
      <c r="J13" s="10"/>
      <c r="K13" s="10"/>
    </row>
    <row r="14" spans="1:11" ht="14.5" x14ac:dyDescent="0.35">
      <c r="A14" s="6" t="s">
        <v>74</v>
      </c>
      <c r="B14" s="12" t="s">
        <v>75</v>
      </c>
      <c r="C14" s="28">
        <v>15935475</v>
      </c>
      <c r="D14" s="21">
        <v>4303025</v>
      </c>
      <c r="E14" s="9">
        <v>11632450</v>
      </c>
      <c r="G14" s="21"/>
      <c r="H14" s="21"/>
      <c r="I14" s="21"/>
      <c r="J14" s="10"/>
      <c r="K14" s="10"/>
    </row>
    <row r="15" spans="1:11" ht="14.5" x14ac:dyDescent="0.35">
      <c r="A15" s="6" t="s">
        <v>76</v>
      </c>
      <c r="B15" s="12" t="s">
        <v>77</v>
      </c>
      <c r="C15" s="28">
        <v>57106205</v>
      </c>
      <c r="D15" s="21">
        <v>19070223</v>
      </c>
      <c r="E15" s="28">
        <v>38035982</v>
      </c>
      <c r="G15" s="21"/>
      <c r="H15" s="21"/>
      <c r="I15" s="21"/>
      <c r="J15" s="10"/>
      <c r="K15" s="10"/>
    </row>
    <row r="16" spans="1:11" ht="14.5" x14ac:dyDescent="0.35">
      <c r="A16" s="6" t="s">
        <v>78</v>
      </c>
      <c r="B16" s="12" t="s">
        <v>79</v>
      </c>
      <c r="C16" s="28">
        <v>7737275</v>
      </c>
      <c r="D16" s="21">
        <v>3337631</v>
      </c>
      <c r="E16" s="9">
        <v>4399644</v>
      </c>
      <c r="G16" s="21"/>
      <c r="H16" s="21"/>
      <c r="I16" s="21"/>
      <c r="J16" s="10"/>
      <c r="K16" s="10"/>
    </row>
    <row r="17" spans="1:11" ht="14.5" x14ac:dyDescent="0.35">
      <c r="A17" s="6"/>
      <c r="B17" s="12"/>
      <c r="C17" s="28"/>
      <c r="J17" s="10"/>
      <c r="K17" s="10"/>
    </row>
    <row r="18" spans="1:11" ht="14.5" x14ac:dyDescent="0.35">
      <c r="A18" s="6" t="s">
        <v>80</v>
      </c>
      <c r="B18" s="12" t="s">
        <v>81</v>
      </c>
      <c r="C18" s="28">
        <v>417833746</v>
      </c>
      <c r="D18" s="21">
        <v>334741529</v>
      </c>
      <c r="E18" s="9">
        <v>83092217</v>
      </c>
      <c r="G18" s="21"/>
      <c r="H18" s="21"/>
      <c r="I18" s="21"/>
      <c r="J18" s="10"/>
      <c r="K18" s="10"/>
    </row>
    <row r="19" spans="1:11" ht="14.5" x14ac:dyDescent="0.35">
      <c r="A19" s="6" t="s">
        <v>82</v>
      </c>
      <c r="B19" s="12" t="s">
        <v>83</v>
      </c>
      <c r="C19" s="28">
        <v>262384561</v>
      </c>
      <c r="D19" s="21">
        <v>236623282</v>
      </c>
      <c r="E19" s="9">
        <v>25761279</v>
      </c>
      <c r="G19" s="21"/>
      <c r="H19" s="21"/>
      <c r="I19" s="21"/>
      <c r="J19" s="10"/>
      <c r="K19" s="10"/>
    </row>
    <row r="20" spans="1:11" ht="14.5" x14ac:dyDescent="0.35">
      <c r="A20" s="6" t="s">
        <v>84</v>
      </c>
      <c r="B20" s="12" t="s">
        <v>85</v>
      </c>
      <c r="C20" s="28">
        <v>97897196</v>
      </c>
      <c r="D20" s="21">
        <v>93980817</v>
      </c>
      <c r="E20" s="9">
        <v>3916379</v>
      </c>
      <c r="G20" s="21"/>
      <c r="H20" s="21"/>
      <c r="I20" s="21"/>
      <c r="J20" s="10"/>
      <c r="K20" s="10"/>
    </row>
    <row r="21" spans="1:11" ht="14.5" x14ac:dyDescent="0.35">
      <c r="A21" s="6" t="s">
        <v>86</v>
      </c>
      <c r="B21" s="12" t="s">
        <v>87</v>
      </c>
      <c r="C21" s="28">
        <v>57551989</v>
      </c>
      <c r="D21" s="21">
        <v>4137430</v>
      </c>
      <c r="E21" s="9">
        <v>53414559</v>
      </c>
      <c r="G21" s="21"/>
      <c r="H21" s="21"/>
      <c r="I21" s="21"/>
      <c r="J21" s="10"/>
      <c r="K21" s="10"/>
    </row>
    <row r="22" spans="1:11" ht="14.5" x14ac:dyDescent="0.35">
      <c r="A22" s="6"/>
      <c r="B22" s="12"/>
      <c r="C22" s="28"/>
      <c r="J22" s="10"/>
      <c r="K22" s="10"/>
    </row>
    <row r="23" spans="1:11" ht="14.5" x14ac:dyDescent="0.35">
      <c r="A23" s="6" t="s">
        <v>88</v>
      </c>
      <c r="B23" s="12" t="s">
        <v>89</v>
      </c>
      <c r="C23" s="28">
        <v>2503108828</v>
      </c>
      <c r="D23" s="21">
        <v>1425454918</v>
      </c>
      <c r="E23" s="9">
        <v>1077653910</v>
      </c>
      <c r="G23" s="21"/>
      <c r="H23" s="21"/>
      <c r="I23" s="21"/>
      <c r="J23" s="10"/>
      <c r="K23" s="10"/>
    </row>
    <row r="24" spans="1:11" ht="14.5" x14ac:dyDescent="0.35">
      <c r="A24" s="6"/>
      <c r="B24" s="12"/>
      <c r="J24" s="10"/>
      <c r="K24" s="10"/>
    </row>
    <row r="25" spans="1:11" ht="14.5" x14ac:dyDescent="0.35">
      <c r="A25" s="6" t="s">
        <v>90</v>
      </c>
      <c r="B25" s="12" t="s">
        <v>91</v>
      </c>
      <c r="C25" s="28">
        <v>1787133061</v>
      </c>
      <c r="D25" s="21">
        <v>1033976052</v>
      </c>
      <c r="E25" s="9">
        <v>753157009</v>
      </c>
      <c r="G25" s="21"/>
      <c r="H25" s="21"/>
      <c r="I25" s="21"/>
      <c r="J25" s="10"/>
      <c r="K25" s="10"/>
    </row>
    <row r="26" spans="1:11" ht="14.5" x14ac:dyDescent="0.35">
      <c r="A26" s="6" t="s">
        <v>92</v>
      </c>
      <c r="B26" s="12" t="s">
        <v>93</v>
      </c>
      <c r="C26" s="28">
        <v>554101600</v>
      </c>
      <c r="D26" s="21">
        <v>362867404</v>
      </c>
      <c r="E26" s="9">
        <v>191234196</v>
      </c>
      <c r="G26" s="21"/>
      <c r="H26" s="21"/>
      <c r="I26" s="21"/>
      <c r="J26" s="10"/>
      <c r="K26" s="10"/>
    </row>
    <row r="27" spans="1:11" ht="14.5" x14ac:dyDescent="0.35">
      <c r="A27" s="6" t="s">
        <v>94</v>
      </c>
      <c r="B27" s="12" t="s">
        <v>95</v>
      </c>
      <c r="C27" s="28">
        <v>488781015</v>
      </c>
      <c r="D27" s="21">
        <v>428274720</v>
      </c>
      <c r="E27" s="9">
        <v>60506295</v>
      </c>
      <c r="G27" s="21"/>
      <c r="H27" s="21"/>
      <c r="I27" s="21"/>
      <c r="J27" s="10"/>
      <c r="K27" s="10"/>
    </row>
    <row r="28" spans="1:11" ht="14.5" x14ac:dyDescent="0.35">
      <c r="A28" s="6" t="s">
        <v>96</v>
      </c>
      <c r="B28" s="12" t="s">
        <v>97</v>
      </c>
      <c r="C28" s="28">
        <v>80221303</v>
      </c>
      <c r="D28" s="21">
        <v>41375522</v>
      </c>
      <c r="E28" s="9">
        <v>38845781</v>
      </c>
      <c r="G28" s="21"/>
      <c r="H28" s="21"/>
      <c r="I28" s="21"/>
      <c r="J28" s="10"/>
      <c r="K28" s="10"/>
    </row>
    <row r="29" spans="1:11" ht="14.5" x14ac:dyDescent="0.35">
      <c r="A29" s="6" t="s">
        <v>98</v>
      </c>
      <c r="B29" s="12" t="s">
        <v>99</v>
      </c>
      <c r="C29" s="28">
        <v>664029143</v>
      </c>
      <c r="D29" s="21">
        <v>201458406</v>
      </c>
      <c r="E29" s="9">
        <v>462570737</v>
      </c>
      <c r="G29" s="21"/>
      <c r="H29" s="21"/>
      <c r="I29" s="21"/>
      <c r="J29" s="10"/>
      <c r="K29" s="10"/>
    </row>
    <row r="30" spans="1:11" ht="14.5" x14ac:dyDescent="0.35">
      <c r="A30" s="6"/>
      <c r="B30" s="12"/>
      <c r="C30" s="28"/>
      <c r="J30" s="10"/>
      <c r="K30" s="10"/>
    </row>
    <row r="31" spans="1:11" ht="14.5" x14ac:dyDescent="0.35">
      <c r="A31" s="6" t="s">
        <v>100</v>
      </c>
      <c r="B31" s="12" t="s">
        <v>101</v>
      </c>
      <c r="C31" s="28">
        <v>34613928</v>
      </c>
      <c r="D31" s="21">
        <v>14151200</v>
      </c>
      <c r="E31" s="9">
        <v>20462728</v>
      </c>
      <c r="G31" s="21"/>
      <c r="H31" s="21"/>
      <c r="I31" s="21"/>
      <c r="J31" s="10"/>
      <c r="K31" s="10"/>
    </row>
    <row r="32" spans="1:11" ht="14.5" x14ac:dyDescent="0.35">
      <c r="A32" s="6" t="s">
        <v>102</v>
      </c>
      <c r="B32" s="12" t="s">
        <v>103</v>
      </c>
      <c r="C32" s="28">
        <v>28301200</v>
      </c>
      <c r="D32" s="21">
        <v>7984991</v>
      </c>
      <c r="E32" s="9">
        <v>20316209</v>
      </c>
      <c r="G32" s="21"/>
      <c r="H32" s="21"/>
      <c r="I32" s="21"/>
      <c r="J32" s="10"/>
      <c r="K32" s="10"/>
    </row>
    <row r="33" spans="1:11" ht="14.5" x14ac:dyDescent="0.35">
      <c r="A33" s="6" t="s">
        <v>104</v>
      </c>
      <c r="B33" s="12" t="s">
        <v>105</v>
      </c>
      <c r="C33" s="28">
        <v>6166209</v>
      </c>
      <c r="D33" s="21">
        <v>6166209</v>
      </c>
      <c r="E33" s="9">
        <v>0</v>
      </c>
      <c r="G33" s="21"/>
      <c r="H33" s="21"/>
      <c r="I33" s="21"/>
      <c r="J33" s="10"/>
      <c r="K33" s="10"/>
    </row>
    <row r="34" spans="1:11" ht="14.5" x14ac:dyDescent="0.35">
      <c r="A34" s="6" t="s">
        <v>106</v>
      </c>
      <c r="B34" s="12" t="s">
        <v>107</v>
      </c>
      <c r="C34" s="28">
        <v>146519</v>
      </c>
      <c r="D34" s="9">
        <v>0</v>
      </c>
      <c r="E34" s="9">
        <v>146519</v>
      </c>
      <c r="G34" s="21"/>
      <c r="H34" s="21"/>
      <c r="I34" s="21"/>
      <c r="J34" s="10"/>
      <c r="K34" s="10"/>
    </row>
    <row r="35" spans="1:11" ht="14.5" x14ac:dyDescent="0.35">
      <c r="A35" s="6"/>
      <c r="B35" s="12"/>
      <c r="C35" s="28"/>
      <c r="J35" s="10"/>
      <c r="K35" s="10"/>
    </row>
    <row r="36" spans="1:11" ht="14.5" x14ac:dyDescent="0.35">
      <c r="A36" s="6" t="s">
        <v>108</v>
      </c>
      <c r="B36" s="12" t="s">
        <v>109</v>
      </c>
      <c r="C36" s="28">
        <v>681361839</v>
      </c>
      <c r="D36" s="9">
        <v>377327666</v>
      </c>
      <c r="E36" s="9">
        <v>304034173</v>
      </c>
      <c r="G36" s="21"/>
      <c r="H36" s="21"/>
      <c r="I36" s="21"/>
      <c r="J36" s="10"/>
      <c r="K36" s="10"/>
    </row>
    <row r="37" spans="1:11" ht="14.5" x14ac:dyDescent="0.35">
      <c r="A37" s="6" t="s">
        <v>110</v>
      </c>
      <c r="B37" s="12" t="s">
        <v>111</v>
      </c>
      <c r="C37" s="28">
        <v>59696703</v>
      </c>
      <c r="D37" s="9">
        <v>27302167</v>
      </c>
      <c r="E37" s="9">
        <v>32394536</v>
      </c>
      <c r="G37" s="21"/>
      <c r="H37" s="21"/>
      <c r="I37" s="21"/>
      <c r="J37" s="10"/>
      <c r="K37" s="10"/>
    </row>
    <row r="38" spans="1:11" ht="14.5" x14ac:dyDescent="0.35">
      <c r="A38" s="6" t="s">
        <v>112</v>
      </c>
      <c r="B38" s="12" t="s">
        <v>113</v>
      </c>
      <c r="C38" s="28">
        <v>621665136</v>
      </c>
      <c r="D38" s="9">
        <v>350025499</v>
      </c>
      <c r="E38" s="9">
        <v>271639637</v>
      </c>
      <c r="G38" s="21"/>
      <c r="H38" s="21"/>
      <c r="I38" s="21"/>
      <c r="J38" s="10"/>
      <c r="K38" s="10"/>
    </row>
    <row r="39" spans="1:11" ht="14.5" x14ac:dyDescent="0.35">
      <c r="A39" s="7" t="s">
        <v>59</v>
      </c>
      <c r="B39" s="12"/>
      <c r="C39" s="28"/>
    </row>
    <row r="40" spans="1:11" ht="14.5" x14ac:dyDescent="0.35">
      <c r="C40" s="17"/>
    </row>
    <row r="52" spans="4:5" ht="14.5" x14ac:dyDescent="0.35">
      <c r="D52" s="28"/>
      <c r="E52" s="28"/>
    </row>
    <row r="57" spans="4:5" ht="14.5" x14ac:dyDescent="0.35">
      <c r="D57" s="28"/>
      <c r="E57" s="28"/>
    </row>
    <row r="58" spans="4:5" ht="14.5" x14ac:dyDescent="0.35">
      <c r="D58" s="28"/>
    </row>
  </sheetData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0"/>
  <sheetViews>
    <sheetView workbookViewId="0">
      <selection sqref="A1:XFD1048576"/>
    </sheetView>
  </sheetViews>
  <sheetFormatPr baseColWidth="10" defaultColWidth="11.453125" defaultRowHeight="14.5" x14ac:dyDescent="0.35"/>
  <cols>
    <col min="1" max="1" width="10" style="12" customWidth="1"/>
    <col min="2" max="2" width="39.81640625" style="12" customWidth="1"/>
    <col min="3" max="5" width="18" style="12" customWidth="1"/>
    <col min="6" max="6" width="11.453125" style="12"/>
    <col min="7" max="7" width="13.453125" style="12" bestFit="1" customWidth="1"/>
    <col min="8" max="8" width="16" style="12" customWidth="1"/>
    <col min="9" max="9" width="13.6328125" style="12" customWidth="1"/>
    <col min="10" max="16384" width="11.453125" style="12"/>
  </cols>
  <sheetData>
    <row r="1" spans="1:11" ht="18.5" x14ac:dyDescent="0.45">
      <c r="B1" s="35" t="s">
        <v>114</v>
      </c>
    </row>
    <row r="2" spans="1:11" ht="18.5" x14ac:dyDescent="0.45">
      <c r="B2" s="35" t="s">
        <v>165</v>
      </c>
    </row>
    <row r="3" spans="1:11" x14ac:dyDescent="0.35">
      <c r="B3" s="31" t="s">
        <v>167</v>
      </c>
      <c r="C3" s="31"/>
    </row>
    <row r="4" spans="1:11" ht="26.25" customHeight="1" x14ac:dyDescent="0.35">
      <c r="C4" s="31" t="s">
        <v>16</v>
      </c>
      <c r="D4" s="57" t="s">
        <v>17</v>
      </c>
      <c r="E4" s="57" t="s">
        <v>18</v>
      </c>
    </row>
    <row r="5" spans="1:11" x14ac:dyDescent="0.35">
      <c r="A5" s="6" t="s">
        <v>115</v>
      </c>
      <c r="B5" s="12" t="s">
        <v>116</v>
      </c>
      <c r="C5" s="28">
        <v>3364402376</v>
      </c>
      <c r="D5" s="21">
        <v>1929285973</v>
      </c>
      <c r="E5" s="28">
        <v>1435116403</v>
      </c>
      <c r="G5" s="21"/>
      <c r="H5" s="21"/>
      <c r="I5" s="21"/>
      <c r="J5" s="17"/>
      <c r="K5" s="17"/>
    </row>
    <row r="6" spans="1:11" x14ac:dyDescent="0.35">
      <c r="A6" s="6"/>
      <c r="J6" s="17"/>
      <c r="K6" s="17"/>
    </row>
    <row r="7" spans="1:11" x14ac:dyDescent="0.35">
      <c r="A7" s="6" t="s">
        <v>117</v>
      </c>
      <c r="B7" s="12" t="s">
        <v>118</v>
      </c>
      <c r="C7" s="28">
        <v>1274660830</v>
      </c>
      <c r="D7" s="21">
        <v>1013216996</v>
      </c>
      <c r="E7" s="28">
        <v>261443834</v>
      </c>
      <c r="G7" s="21"/>
      <c r="H7" s="21"/>
      <c r="I7" s="21"/>
      <c r="J7" s="17"/>
      <c r="K7" s="17"/>
    </row>
    <row r="8" spans="1:11" x14ac:dyDescent="0.35">
      <c r="A8" s="6"/>
      <c r="J8" s="17"/>
      <c r="K8" s="17"/>
    </row>
    <row r="9" spans="1:11" x14ac:dyDescent="0.35">
      <c r="A9" s="6" t="s">
        <v>119</v>
      </c>
      <c r="B9" s="12" t="s">
        <v>120</v>
      </c>
      <c r="C9" s="28">
        <v>1094541466</v>
      </c>
      <c r="D9" s="21">
        <v>589690992</v>
      </c>
      <c r="E9" s="28">
        <v>504850474</v>
      </c>
      <c r="G9" s="21"/>
      <c r="H9" s="21"/>
      <c r="I9" s="21"/>
      <c r="J9" s="17"/>
      <c r="K9" s="17"/>
    </row>
    <row r="10" spans="1:11" x14ac:dyDescent="0.35">
      <c r="A10" s="6" t="s">
        <v>121</v>
      </c>
      <c r="B10" s="12" t="s">
        <v>122</v>
      </c>
      <c r="C10" s="28">
        <v>398590549</v>
      </c>
      <c r="D10" s="21">
        <v>300767701</v>
      </c>
      <c r="E10" s="28">
        <v>97822848</v>
      </c>
      <c r="G10" s="21"/>
      <c r="H10" s="21"/>
      <c r="I10" s="21"/>
      <c r="J10" s="17"/>
      <c r="K10" s="17"/>
    </row>
    <row r="11" spans="1:11" x14ac:dyDescent="0.35">
      <c r="A11" s="6" t="s">
        <v>123</v>
      </c>
      <c r="B11" s="12" t="s">
        <v>124</v>
      </c>
      <c r="C11" s="28">
        <v>578894596</v>
      </c>
      <c r="D11" s="21">
        <v>244596659</v>
      </c>
      <c r="E11" s="28">
        <v>334297937</v>
      </c>
      <c r="G11" s="21"/>
      <c r="H11" s="21"/>
      <c r="I11" s="21"/>
      <c r="J11" s="17"/>
      <c r="K11" s="17"/>
    </row>
    <row r="12" spans="1:11" x14ac:dyDescent="0.35">
      <c r="A12" s="6" t="s">
        <v>125</v>
      </c>
      <c r="B12" s="12" t="s">
        <v>126</v>
      </c>
      <c r="C12" s="28">
        <v>117056321</v>
      </c>
      <c r="D12" s="21">
        <v>44326632</v>
      </c>
      <c r="E12" s="28">
        <v>72729689</v>
      </c>
      <c r="G12" s="21"/>
      <c r="H12" s="21"/>
      <c r="I12" s="21"/>
      <c r="J12" s="17"/>
      <c r="K12" s="17"/>
    </row>
    <row r="13" spans="1:11" x14ac:dyDescent="0.35">
      <c r="A13" s="6"/>
      <c r="J13" s="17"/>
      <c r="K13" s="17"/>
    </row>
    <row r="14" spans="1:11" x14ac:dyDescent="0.35">
      <c r="A14" s="6" t="s">
        <v>127</v>
      </c>
      <c r="B14" s="12" t="s">
        <v>128</v>
      </c>
      <c r="C14" s="28">
        <v>180119364</v>
      </c>
      <c r="D14" s="21">
        <v>423526004</v>
      </c>
      <c r="E14" s="28">
        <v>-243406640</v>
      </c>
      <c r="G14" s="21"/>
      <c r="H14" s="21"/>
      <c r="I14" s="21"/>
      <c r="J14" s="17"/>
      <c r="K14" s="17"/>
    </row>
    <row r="15" spans="1:11" x14ac:dyDescent="0.35">
      <c r="A15" s="6"/>
      <c r="J15" s="17"/>
      <c r="K15" s="17"/>
    </row>
    <row r="16" spans="1:11" x14ac:dyDescent="0.35">
      <c r="A16" s="6" t="s">
        <v>129</v>
      </c>
      <c r="B16" s="12" t="s">
        <v>130</v>
      </c>
      <c r="C16" s="28">
        <v>2089741546</v>
      </c>
      <c r="D16" s="21">
        <v>916068977</v>
      </c>
      <c r="E16" s="28">
        <v>1173672569</v>
      </c>
      <c r="G16" s="21"/>
      <c r="H16" s="21"/>
      <c r="I16" s="21"/>
      <c r="J16" s="17"/>
      <c r="K16" s="17"/>
    </row>
    <row r="17" spans="1:11" x14ac:dyDescent="0.35">
      <c r="A17" s="6"/>
      <c r="J17" s="17"/>
      <c r="K17" s="17"/>
    </row>
    <row r="18" spans="1:11" x14ac:dyDescent="0.35">
      <c r="A18" s="6" t="s">
        <v>131</v>
      </c>
      <c r="B18" s="12" t="s">
        <v>132</v>
      </c>
      <c r="C18" s="28">
        <v>372052468</v>
      </c>
      <c r="D18" s="21">
        <v>12186921</v>
      </c>
      <c r="E18" s="28">
        <v>359865547</v>
      </c>
      <c r="G18" s="21"/>
      <c r="H18" s="21"/>
      <c r="I18" s="21"/>
      <c r="J18" s="17"/>
      <c r="K18" s="17"/>
    </row>
    <row r="19" spans="1:11" x14ac:dyDescent="0.35">
      <c r="A19" s="6" t="s">
        <v>133</v>
      </c>
      <c r="B19" s="12" t="s">
        <v>134</v>
      </c>
      <c r="C19" s="28">
        <v>3352679</v>
      </c>
      <c r="D19" s="21">
        <v>3074361</v>
      </c>
      <c r="E19" s="28">
        <v>278318</v>
      </c>
      <c r="G19" s="21"/>
      <c r="H19" s="21"/>
      <c r="I19" s="21"/>
      <c r="J19" s="17"/>
      <c r="K19" s="17"/>
    </row>
    <row r="20" spans="1:11" x14ac:dyDescent="0.35">
      <c r="A20" s="6" t="s">
        <v>135</v>
      </c>
      <c r="B20" s="12" t="s">
        <v>136</v>
      </c>
      <c r="C20" s="28">
        <v>368699789</v>
      </c>
      <c r="D20" s="21">
        <v>9112560</v>
      </c>
      <c r="E20" s="28">
        <v>359587229</v>
      </c>
      <c r="G20" s="21"/>
      <c r="H20" s="21"/>
      <c r="I20" s="21"/>
      <c r="J20" s="17"/>
      <c r="K20" s="17"/>
    </row>
    <row r="21" spans="1:11" x14ac:dyDescent="0.35">
      <c r="A21" s="6"/>
      <c r="J21" s="17"/>
      <c r="K21" s="17"/>
    </row>
    <row r="22" spans="1:11" x14ac:dyDescent="0.35">
      <c r="A22" s="6" t="s">
        <v>137</v>
      </c>
      <c r="B22" s="12" t="s">
        <v>138</v>
      </c>
      <c r="C22" s="28">
        <v>303619577</v>
      </c>
      <c r="D22" s="21">
        <v>170944012</v>
      </c>
      <c r="E22" s="28">
        <v>132675565</v>
      </c>
      <c r="G22" s="21"/>
      <c r="H22" s="21"/>
      <c r="I22" s="21"/>
      <c r="J22" s="17"/>
      <c r="K22" s="17"/>
    </row>
    <row r="23" spans="1:11" x14ac:dyDescent="0.35">
      <c r="A23" s="6" t="s">
        <v>139</v>
      </c>
      <c r="B23" s="12" t="s">
        <v>140</v>
      </c>
      <c r="C23" s="28">
        <v>22506454</v>
      </c>
      <c r="D23" s="28">
        <v>0</v>
      </c>
      <c r="E23" s="28">
        <v>22506454</v>
      </c>
      <c r="G23" s="21"/>
      <c r="H23" s="21"/>
      <c r="I23" s="21"/>
      <c r="J23" s="17"/>
      <c r="K23" s="17"/>
    </row>
    <row r="24" spans="1:11" x14ac:dyDescent="0.35">
      <c r="A24" s="6" t="s">
        <v>141</v>
      </c>
      <c r="B24" s="12" t="s">
        <v>142</v>
      </c>
      <c r="C24" s="28">
        <v>183400561</v>
      </c>
      <c r="D24" s="21">
        <v>149525154</v>
      </c>
      <c r="E24" s="28">
        <v>33875407</v>
      </c>
      <c r="G24" s="21"/>
      <c r="H24" s="21"/>
      <c r="I24" s="21"/>
      <c r="J24" s="17"/>
      <c r="K24" s="17"/>
    </row>
    <row r="25" spans="1:11" x14ac:dyDescent="0.35">
      <c r="A25" s="6" t="s">
        <v>143</v>
      </c>
      <c r="B25" s="12" t="s">
        <v>144</v>
      </c>
      <c r="C25" s="28">
        <v>97712562</v>
      </c>
      <c r="D25" s="21">
        <v>21418858</v>
      </c>
      <c r="E25" s="28">
        <v>76293704</v>
      </c>
      <c r="G25" s="21"/>
      <c r="H25" s="21"/>
      <c r="I25" s="21"/>
      <c r="J25" s="17"/>
      <c r="K25" s="17"/>
    </row>
    <row r="26" spans="1:11" x14ac:dyDescent="0.35">
      <c r="A26" s="6"/>
      <c r="J26" s="17"/>
      <c r="K26" s="17"/>
    </row>
    <row r="27" spans="1:11" x14ac:dyDescent="0.35">
      <c r="A27" s="6" t="s">
        <v>145</v>
      </c>
      <c r="B27" s="12" t="s">
        <v>146</v>
      </c>
      <c r="C27" s="28">
        <v>1414069501</v>
      </c>
      <c r="D27" s="21">
        <v>732938044</v>
      </c>
      <c r="E27" s="28">
        <v>681131457</v>
      </c>
      <c r="G27" s="21"/>
      <c r="H27" s="21"/>
      <c r="I27" s="21"/>
      <c r="J27" s="17"/>
      <c r="K27" s="17"/>
    </row>
    <row r="28" spans="1:11" x14ac:dyDescent="0.35">
      <c r="A28" s="6" t="s">
        <v>147</v>
      </c>
      <c r="B28" s="12" t="s">
        <v>148</v>
      </c>
      <c r="C28" s="28">
        <v>11964641</v>
      </c>
      <c r="D28" s="21">
        <v>1516135</v>
      </c>
      <c r="E28" s="28">
        <v>10448506</v>
      </c>
      <c r="G28" s="21"/>
      <c r="H28" s="21"/>
      <c r="I28" s="21"/>
      <c r="J28" s="17"/>
      <c r="K28" s="17"/>
    </row>
    <row r="29" spans="1:11" x14ac:dyDescent="0.35">
      <c r="A29" s="6" t="s">
        <v>149</v>
      </c>
      <c r="B29" s="12" t="s">
        <v>142</v>
      </c>
      <c r="C29" s="28">
        <v>110651499</v>
      </c>
      <c r="D29" s="21">
        <v>100280768</v>
      </c>
      <c r="E29" s="28">
        <v>10370731</v>
      </c>
      <c r="G29" s="21"/>
      <c r="H29" s="21"/>
      <c r="I29" s="21"/>
      <c r="J29" s="17"/>
      <c r="K29" s="17"/>
    </row>
    <row r="30" spans="1:11" x14ac:dyDescent="0.35">
      <c r="A30" s="6" t="s">
        <v>150</v>
      </c>
      <c r="B30" s="12" t="s">
        <v>97</v>
      </c>
      <c r="C30" s="28">
        <v>134578515</v>
      </c>
      <c r="D30" s="21">
        <v>96083798</v>
      </c>
      <c r="E30" s="28">
        <v>38494717</v>
      </c>
      <c r="G30" s="21"/>
      <c r="H30" s="21"/>
      <c r="I30" s="21"/>
      <c r="J30" s="17"/>
      <c r="K30" s="17"/>
    </row>
    <row r="31" spans="1:11" x14ac:dyDescent="0.35">
      <c r="A31" s="6" t="s">
        <v>151</v>
      </c>
      <c r="B31" s="12" t="s">
        <v>152</v>
      </c>
      <c r="C31" s="28">
        <v>332199976</v>
      </c>
      <c r="D31" s="21">
        <v>46443024</v>
      </c>
      <c r="E31" s="28">
        <v>285756952</v>
      </c>
      <c r="G31" s="21"/>
      <c r="H31" s="21"/>
      <c r="I31" s="21"/>
      <c r="J31" s="17"/>
      <c r="K31" s="17"/>
    </row>
    <row r="32" spans="1:11" x14ac:dyDescent="0.35">
      <c r="A32" s="6" t="s">
        <v>153</v>
      </c>
      <c r="B32" s="12" t="s">
        <v>154</v>
      </c>
      <c r="C32" s="28">
        <v>112585171</v>
      </c>
      <c r="D32" s="21">
        <v>51926060</v>
      </c>
      <c r="E32" s="28">
        <v>60659111</v>
      </c>
      <c r="G32" s="21"/>
      <c r="H32" s="21"/>
      <c r="I32" s="21"/>
      <c r="J32" s="17"/>
      <c r="K32" s="17"/>
    </row>
    <row r="33" spans="1:11" x14ac:dyDescent="0.35">
      <c r="A33" s="6" t="s">
        <v>155</v>
      </c>
      <c r="B33" s="12" t="s">
        <v>156</v>
      </c>
      <c r="C33" s="28">
        <v>62065983</v>
      </c>
      <c r="D33" s="21">
        <v>29063804</v>
      </c>
      <c r="E33" s="28">
        <v>33002179</v>
      </c>
      <c r="G33" s="21"/>
      <c r="H33" s="21"/>
      <c r="I33" s="21"/>
      <c r="J33" s="17"/>
      <c r="K33" s="17"/>
    </row>
    <row r="34" spans="1:11" x14ac:dyDescent="0.35">
      <c r="A34" s="6" t="s">
        <v>157</v>
      </c>
      <c r="B34" s="12" t="s">
        <v>158</v>
      </c>
      <c r="C34" s="28">
        <v>67144574</v>
      </c>
      <c r="D34" s="21">
        <v>36414518</v>
      </c>
      <c r="E34" s="28">
        <v>30730056</v>
      </c>
      <c r="G34" s="21"/>
      <c r="H34" s="21"/>
      <c r="I34" s="21"/>
      <c r="J34" s="17"/>
      <c r="K34" s="17"/>
    </row>
    <row r="35" spans="1:11" x14ac:dyDescent="0.35">
      <c r="A35" s="6" t="s">
        <v>159</v>
      </c>
      <c r="B35" s="12" t="s">
        <v>160</v>
      </c>
      <c r="C35" s="28">
        <v>582879142</v>
      </c>
      <c r="D35" s="21">
        <v>371209937</v>
      </c>
      <c r="E35" s="28">
        <v>211669205</v>
      </c>
      <c r="G35" s="21"/>
      <c r="H35" s="21"/>
      <c r="I35" s="21"/>
      <c r="J35" s="17"/>
      <c r="K35" s="17"/>
    </row>
    <row r="36" spans="1:11" x14ac:dyDescent="0.35">
      <c r="A36" s="7" t="s">
        <v>59</v>
      </c>
      <c r="C36" s="14"/>
      <c r="D36" s="14"/>
      <c r="E36" s="14"/>
    </row>
    <row r="38" spans="1:11" x14ac:dyDescent="0.35">
      <c r="B38" s="58"/>
    </row>
    <row r="39" spans="1:11" x14ac:dyDescent="0.35">
      <c r="B39" s="58"/>
    </row>
    <row r="40" spans="1:11" x14ac:dyDescent="0.35">
      <c r="B40" s="58"/>
    </row>
  </sheetData>
  <pageMargins left="0.7" right="0.7" top="0.78740157499999996" bottom="0.78740157499999996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41"/>
  <sheetViews>
    <sheetView workbookViewId="0">
      <selection activeCell="B1" sqref="B1"/>
    </sheetView>
  </sheetViews>
  <sheetFormatPr baseColWidth="10" defaultColWidth="11.453125" defaultRowHeight="13" x14ac:dyDescent="0.3"/>
  <cols>
    <col min="1" max="1" width="7" style="11" customWidth="1"/>
    <col min="2" max="2" width="66.81640625" style="11" customWidth="1"/>
    <col min="3" max="4" width="13.7265625" style="11" customWidth="1"/>
    <col min="5" max="5" width="15.08984375" style="11" customWidth="1"/>
    <col min="6" max="6" width="13.90625" style="11" customWidth="1"/>
    <col min="7" max="7" width="13.81640625" style="11" customWidth="1"/>
    <col min="8" max="10" width="12.90625" style="11" customWidth="1"/>
    <col min="11" max="15" width="13.6328125" style="11" customWidth="1"/>
    <col min="16" max="23" width="13.08984375" style="11" customWidth="1"/>
    <col min="24" max="16384" width="11.453125" style="11"/>
  </cols>
  <sheetData>
    <row r="1" spans="1:24" ht="18.5" x14ac:dyDescent="0.45">
      <c r="A1" s="12"/>
      <c r="B1" s="35" t="s">
        <v>161</v>
      </c>
      <c r="C1" s="19"/>
      <c r="D1" s="19"/>
      <c r="E1" s="19"/>
      <c r="F1" s="12"/>
      <c r="G1" s="12"/>
      <c r="H1" s="12"/>
      <c r="I1" s="12"/>
      <c r="J1" s="12"/>
      <c r="K1" s="12"/>
      <c r="L1" s="12"/>
      <c r="M1" s="12"/>
      <c r="N1" s="12"/>
    </row>
    <row r="2" spans="1:24" ht="18.5" x14ac:dyDescent="0.45">
      <c r="A2" s="12"/>
      <c r="B2" s="35" t="s">
        <v>165</v>
      </c>
      <c r="C2" s="19"/>
      <c r="D2" s="19"/>
      <c r="E2" s="19"/>
      <c r="F2" s="12"/>
      <c r="G2" s="12"/>
      <c r="H2" s="12"/>
      <c r="I2" s="12"/>
      <c r="J2" s="12"/>
      <c r="K2" s="12"/>
      <c r="L2" s="12"/>
      <c r="M2" s="12"/>
      <c r="N2" s="12"/>
    </row>
    <row r="3" spans="1:24" ht="15.5" x14ac:dyDescent="0.35">
      <c r="A3" s="12"/>
      <c r="B3" s="19" t="s">
        <v>166</v>
      </c>
      <c r="C3" s="38"/>
      <c r="D3" s="39"/>
      <c r="E3" s="40"/>
      <c r="F3" s="41"/>
      <c r="G3" s="41"/>
      <c r="H3" s="41"/>
      <c r="I3" s="41"/>
      <c r="J3" s="41"/>
      <c r="K3" s="41"/>
      <c r="L3" s="41"/>
      <c r="M3" s="41"/>
      <c r="N3" s="41"/>
      <c r="O3" s="42"/>
    </row>
    <row r="4" spans="1:24" ht="14.5" x14ac:dyDescent="0.35">
      <c r="A4" s="12"/>
      <c r="B4" s="12"/>
      <c r="C4" s="43">
        <v>2020</v>
      </c>
      <c r="D4" s="43">
        <v>2019</v>
      </c>
      <c r="E4" s="43">
        <v>2018</v>
      </c>
      <c r="F4" s="43">
        <v>2017</v>
      </c>
      <c r="G4" s="43">
        <v>2016</v>
      </c>
      <c r="H4" s="43">
        <v>2015</v>
      </c>
      <c r="I4" s="43">
        <v>2014</v>
      </c>
      <c r="J4" s="43">
        <v>2013</v>
      </c>
      <c r="K4" s="43">
        <v>2012</v>
      </c>
      <c r="L4" s="44">
        <v>2011</v>
      </c>
      <c r="M4" s="44">
        <v>2010</v>
      </c>
      <c r="N4" s="44">
        <v>2009</v>
      </c>
      <c r="O4" s="44">
        <v>2008</v>
      </c>
      <c r="Q4" s="44"/>
      <c r="R4" s="44"/>
      <c r="S4" s="44"/>
      <c r="T4" s="44"/>
      <c r="U4" s="44"/>
      <c r="V4" s="44"/>
      <c r="W4" s="44"/>
      <c r="X4" s="44"/>
    </row>
    <row r="5" spans="1:24" ht="14.5" x14ac:dyDescent="0.35">
      <c r="A5" s="45" t="s">
        <v>19</v>
      </c>
      <c r="B5" s="11" t="s">
        <v>20</v>
      </c>
      <c r="C5" s="25">
        <v>3052334597</v>
      </c>
      <c r="D5" s="25">
        <v>2886802521</v>
      </c>
      <c r="E5" s="25">
        <v>2988818087</v>
      </c>
      <c r="F5" s="25">
        <v>2917555308</v>
      </c>
      <c r="G5" s="25">
        <v>2732513410</v>
      </c>
      <c r="H5" s="25">
        <v>2521318358</v>
      </c>
      <c r="I5" s="26">
        <v>2711548799</v>
      </c>
      <c r="J5" s="26">
        <v>2620299159</v>
      </c>
      <c r="K5" s="26">
        <v>2452225729</v>
      </c>
      <c r="L5" s="10">
        <v>2310945000</v>
      </c>
      <c r="M5" s="37">
        <v>2391774000</v>
      </c>
      <c r="N5" s="37">
        <v>2491892000</v>
      </c>
      <c r="O5" s="37">
        <v>2313313000</v>
      </c>
      <c r="Q5" s="10"/>
      <c r="R5" s="10"/>
      <c r="S5" s="10"/>
      <c r="T5" s="10"/>
      <c r="U5" s="10"/>
      <c r="V5" s="10"/>
      <c r="W5" s="10"/>
      <c r="X5" s="10"/>
    </row>
    <row r="6" spans="1:24" ht="14.5" x14ac:dyDescent="0.35">
      <c r="A6" s="45" t="s">
        <v>21</v>
      </c>
      <c r="B6" s="11" t="s">
        <v>22</v>
      </c>
      <c r="C6" s="25">
        <v>1285697948</v>
      </c>
      <c r="D6" s="25">
        <v>1101442328</v>
      </c>
      <c r="E6" s="25">
        <v>293823104</v>
      </c>
      <c r="F6" s="25">
        <v>332793091</v>
      </c>
      <c r="G6" s="25">
        <v>349989218</v>
      </c>
      <c r="H6" s="25">
        <v>439871605</v>
      </c>
      <c r="I6" s="26">
        <v>651282033</v>
      </c>
      <c r="J6" s="26">
        <v>525865562</v>
      </c>
      <c r="K6" s="26">
        <v>465907264</v>
      </c>
      <c r="L6" s="10">
        <v>439885000</v>
      </c>
      <c r="M6" s="37">
        <v>475259000</v>
      </c>
      <c r="N6" s="37">
        <v>597058000</v>
      </c>
      <c r="O6" s="37">
        <v>1172477000</v>
      </c>
      <c r="Q6" s="10"/>
      <c r="R6" s="10"/>
      <c r="S6" s="10"/>
      <c r="T6" s="10"/>
      <c r="U6" s="10"/>
      <c r="V6" s="10"/>
      <c r="W6" s="10"/>
      <c r="X6" s="10"/>
    </row>
    <row r="7" spans="1:24" ht="14.5" x14ac:dyDescent="0.35">
      <c r="A7" s="45" t="s">
        <v>23</v>
      </c>
      <c r="B7" s="11" t="s">
        <v>24</v>
      </c>
      <c r="C7" s="25">
        <v>1519469111</v>
      </c>
      <c r="D7" s="25">
        <v>1540678912</v>
      </c>
      <c r="E7" s="25">
        <v>2390803064</v>
      </c>
      <c r="F7" s="25">
        <v>2240346049</v>
      </c>
      <c r="G7" s="25">
        <v>2121501373</v>
      </c>
      <c r="H7" s="25">
        <v>1846951284</v>
      </c>
      <c r="I7" s="26">
        <v>1744034469</v>
      </c>
      <c r="J7" s="26">
        <v>1770285721</v>
      </c>
      <c r="K7" s="26">
        <v>1672925969</v>
      </c>
      <c r="L7" s="10">
        <v>1589459000</v>
      </c>
      <c r="M7" s="37">
        <v>1665830000</v>
      </c>
      <c r="N7" s="37">
        <v>1657551000</v>
      </c>
      <c r="O7" s="37">
        <v>944324000</v>
      </c>
      <c r="Q7" s="10"/>
      <c r="R7" s="10"/>
      <c r="S7" s="10"/>
      <c r="T7" s="10"/>
      <c r="U7" s="10"/>
      <c r="V7" s="10"/>
      <c r="W7" s="10"/>
      <c r="X7" s="10"/>
    </row>
    <row r="8" spans="1:24" ht="14.5" x14ac:dyDescent="0.35">
      <c r="A8" s="45" t="s">
        <v>25</v>
      </c>
      <c r="B8" s="11" t="s">
        <v>26</v>
      </c>
      <c r="C8" s="25">
        <v>48891158</v>
      </c>
      <c r="D8" s="25">
        <v>47710304</v>
      </c>
      <c r="E8" s="25">
        <v>72406122</v>
      </c>
      <c r="F8" s="25">
        <v>5176578</v>
      </c>
      <c r="G8" s="25">
        <v>16712717</v>
      </c>
      <c r="H8" s="25">
        <v>9694536</v>
      </c>
      <c r="I8" s="26">
        <v>39805699</v>
      </c>
      <c r="J8" s="26">
        <v>279184</v>
      </c>
      <c r="K8" s="26">
        <v>41565672</v>
      </c>
      <c r="L8" s="10">
        <v>20466000</v>
      </c>
      <c r="M8" s="37">
        <v>23198000</v>
      </c>
      <c r="N8" s="37">
        <v>2124000</v>
      </c>
      <c r="O8" s="37">
        <v>41549000</v>
      </c>
      <c r="Q8" s="10"/>
      <c r="R8" s="10"/>
      <c r="S8" s="10"/>
      <c r="T8" s="10"/>
      <c r="U8" s="10"/>
      <c r="V8" s="10"/>
      <c r="W8" s="10"/>
      <c r="X8" s="10"/>
    </row>
    <row r="9" spans="1:24" ht="14.5" x14ac:dyDescent="0.35">
      <c r="A9" s="45" t="s">
        <v>27</v>
      </c>
      <c r="B9" s="11" t="s">
        <v>28</v>
      </c>
      <c r="C9" s="25">
        <v>131076452</v>
      </c>
      <c r="D9" s="25">
        <v>131513928</v>
      </c>
      <c r="E9" s="25">
        <v>174562301</v>
      </c>
      <c r="F9" s="25">
        <v>239939146</v>
      </c>
      <c r="G9" s="25">
        <v>231032299</v>
      </c>
      <c r="H9" s="25">
        <v>207403734</v>
      </c>
      <c r="I9" s="26">
        <v>260979378</v>
      </c>
      <c r="J9" s="26">
        <v>281979143</v>
      </c>
      <c r="K9" s="26">
        <v>258038159</v>
      </c>
      <c r="L9" s="10">
        <v>249052000</v>
      </c>
      <c r="M9" s="37">
        <v>213931000</v>
      </c>
      <c r="N9" s="37">
        <v>230992000</v>
      </c>
      <c r="O9" s="37">
        <v>147731000</v>
      </c>
      <c r="Q9" s="10"/>
      <c r="R9" s="10"/>
      <c r="S9" s="10"/>
      <c r="T9" s="10"/>
      <c r="U9" s="10"/>
      <c r="V9" s="10"/>
      <c r="W9" s="10"/>
      <c r="X9" s="10"/>
    </row>
    <row r="10" spans="1:24" ht="14.5" x14ac:dyDescent="0.35">
      <c r="A10" s="45" t="s">
        <v>29</v>
      </c>
      <c r="B10" s="11" t="s">
        <v>30</v>
      </c>
      <c r="C10" s="25">
        <v>67199928</v>
      </c>
      <c r="D10" s="25">
        <v>65457049</v>
      </c>
      <c r="E10" s="25">
        <v>57223496</v>
      </c>
      <c r="F10" s="25">
        <v>52711242</v>
      </c>
      <c r="G10" s="25">
        <v>13277803</v>
      </c>
      <c r="H10" s="25">
        <v>17397199</v>
      </c>
      <c r="I10" s="26">
        <v>1544722</v>
      </c>
      <c r="J10" s="26">
        <v>14250333</v>
      </c>
      <c r="K10" s="26">
        <v>13788665</v>
      </c>
      <c r="L10" s="10">
        <v>12083000</v>
      </c>
      <c r="M10" s="11">
        <v>597000</v>
      </c>
      <c r="N10" s="37">
        <v>4167000</v>
      </c>
      <c r="O10" s="37">
        <v>7232000</v>
      </c>
      <c r="Q10" s="10"/>
      <c r="R10" s="10"/>
      <c r="S10" s="10"/>
      <c r="T10" s="10"/>
      <c r="U10" s="10"/>
      <c r="V10" s="10"/>
      <c r="W10" s="10"/>
      <c r="X10" s="10"/>
    </row>
    <row r="11" spans="1:24" ht="14.5" x14ac:dyDescent="0.35">
      <c r="A11" s="45"/>
      <c r="B11" s="12"/>
      <c r="C11" s="23"/>
      <c r="D11" s="23"/>
      <c r="E11" s="23"/>
      <c r="F11" s="23"/>
      <c r="G11" s="23"/>
      <c r="H11" s="25"/>
      <c r="I11" s="26"/>
      <c r="J11" s="22"/>
      <c r="K11" s="46"/>
      <c r="L11" s="10"/>
      <c r="M11" s="12"/>
      <c r="N11" s="12"/>
      <c r="O11" s="12"/>
      <c r="Q11" s="10"/>
      <c r="R11" s="10"/>
      <c r="S11" s="10"/>
      <c r="T11" s="10"/>
      <c r="U11" s="10"/>
      <c r="V11" s="10"/>
      <c r="W11" s="10"/>
      <c r="X11" s="10"/>
    </row>
    <row r="12" spans="1:24" ht="14.5" x14ac:dyDescent="0.35">
      <c r="A12" s="45" t="s">
        <v>31</v>
      </c>
      <c r="B12" s="11" t="s">
        <v>32</v>
      </c>
      <c r="C12" s="25">
        <v>2655781969</v>
      </c>
      <c r="D12" s="25">
        <v>2593984622</v>
      </c>
      <c r="E12" s="25">
        <v>2769957465</v>
      </c>
      <c r="F12" s="47">
        <v>2688852175</v>
      </c>
      <c r="G12" s="25">
        <v>2438634784</v>
      </c>
      <c r="H12" s="25">
        <v>2308615498</v>
      </c>
      <c r="I12" s="26">
        <v>2422597769</v>
      </c>
      <c r="J12" s="26">
        <v>2363080373</v>
      </c>
      <c r="K12" s="26">
        <v>2336000054</v>
      </c>
      <c r="L12" s="9">
        <v>2170060000</v>
      </c>
      <c r="M12" s="9">
        <v>2139407000</v>
      </c>
      <c r="N12" s="9">
        <v>2322865000</v>
      </c>
      <c r="O12" s="9">
        <v>2179249000</v>
      </c>
      <c r="Q12" s="10"/>
      <c r="R12" s="10"/>
      <c r="S12" s="10"/>
      <c r="T12" s="10"/>
      <c r="U12" s="10"/>
      <c r="V12" s="10"/>
      <c r="W12" s="10"/>
      <c r="X12" s="10"/>
    </row>
    <row r="13" spans="1:24" ht="14.5" x14ac:dyDescent="0.35">
      <c r="A13" s="45" t="s">
        <v>33</v>
      </c>
      <c r="B13" s="11" t="s">
        <v>34</v>
      </c>
      <c r="C13" s="25">
        <v>1596817949</v>
      </c>
      <c r="D13" s="25">
        <v>1561999637</v>
      </c>
      <c r="E13" s="25">
        <v>1590457773</v>
      </c>
      <c r="F13" s="47">
        <v>1527655127</v>
      </c>
      <c r="G13" s="25">
        <v>1375693819</v>
      </c>
      <c r="H13" s="25">
        <v>1376011316</v>
      </c>
      <c r="I13" s="26">
        <v>1504430489</v>
      </c>
      <c r="J13" s="26">
        <v>1419409077</v>
      </c>
      <c r="K13" s="26">
        <v>140691207</v>
      </c>
      <c r="L13" s="9">
        <v>1308784000</v>
      </c>
      <c r="M13" s="9">
        <v>1300417000</v>
      </c>
      <c r="N13" s="9">
        <v>1405689000</v>
      </c>
      <c r="O13" s="9">
        <v>1243873000</v>
      </c>
      <c r="Q13" s="10"/>
      <c r="R13" s="10"/>
      <c r="S13" s="10"/>
      <c r="T13" s="10"/>
      <c r="U13" s="10"/>
      <c r="V13" s="10"/>
      <c r="W13" s="10"/>
      <c r="X13" s="10"/>
    </row>
    <row r="14" spans="1:24" ht="14.5" x14ac:dyDescent="0.35">
      <c r="A14" s="45" t="s">
        <v>35</v>
      </c>
      <c r="B14" s="11" t="s">
        <v>36</v>
      </c>
      <c r="C14" s="25">
        <v>70880441</v>
      </c>
      <c r="D14" s="25">
        <v>58064806</v>
      </c>
      <c r="E14" s="25">
        <v>57126513</v>
      </c>
      <c r="F14" s="47">
        <v>54742333</v>
      </c>
      <c r="G14" s="25">
        <v>57142574</v>
      </c>
      <c r="H14" s="25">
        <v>85980988</v>
      </c>
      <c r="I14" s="26">
        <v>69612429</v>
      </c>
      <c r="J14" s="26">
        <v>65085886</v>
      </c>
      <c r="K14" s="26">
        <v>172386559</v>
      </c>
      <c r="L14" s="9">
        <v>60776000</v>
      </c>
      <c r="M14" s="9">
        <v>74816000</v>
      </c>
      <c r="N14" s="9">
        <v>101744000</v>
      </c>
      <c r="O14" s="9">
        <v>47199000</v>
      </c>
      <c r="Q14" s="10"/>
      <c r="R14" s="10"/>
      <c r="S14" s="10"/>
      <c r="T14" s="10"/>
      <c r="U14" s="10"/>
      <c r="V14" s="10"/>
      <c r="W14" s="10"/>
      <c r="X14" s="10"/>
    </row>
    <row r="15" spans="1:24" ht="14.5" x14ac:dyDescent="0.35">
      <c r="A15" s="45" t="s">
        <v>37</v>
      </c>
      <c r="B15" s="11" t="s">
        <v>38</v>
      </c>
      <c r="C15" s="25">
        <v>988083579</v>
      </c>
      <c r="D15" s="25">
        <v>973920179</v>
      </c>
      <c r="E15" s="25">
        <v>1122373179</v>
      </c>
      <c r="F15" s="47">
        <v>1106454715</v>
      </c>
      <c r="G15" s="25">
        <v>1005798391</v>
      </c>
      <c r="H15" s="25">
        <v>846623194</v>
      </c>
      <c r="I15" s="26">
        <v>848554851</v>
      </c>
      <c r="J15" s="26">
        <v>87858541</v>
      </c>
      <c r="K15" s="26">
        <v>756701425</v>
      </c>
      <c r="L15" s="9">
        <v>800500000</v>
      </c>
      <c r="M15" s="9">
        <v>764174000</v>
      </c>
      <c r="N15" s="9">
        <v>815432000</v>
      </c>
      <c r="O15" s="9">
        <v>888177000</v>
      </c>
      <c r="Q15" s="10"/>
      <c r="R15" s="10"/>
      <c r="S15" s="10"/>
      <c r="T15" s="10"/>
      <c r="U15" s="10"/>
      <c r="V15" s="10"/>
      <c r="W15" s="10"/>
      <c r="X15" s="10"/>
    </row>
    <row r="16" spans="1:24" ht="14.5" x14ac:dyDescent="0.35">
      <c r="A16" s="45"/>
      <c r="B16" s="12"/>
      <c r="C16" s="23"/>
      <c r="D16" s="23"/>
      <c r="E16" s="23"/>
      <c r="F16" s="23"/>
      <c r="G16" s="23"/>
      <c r="H16" s="48">
        <v>0</v>
      </c>
      <c r="I16" s="46"/>
      <c r="J16" s="26"/>
      <c r="K16" s="46"/>
      <c r="L16" s="9">
        <v>0</v>
      </c>
      <c r="M16" s="28">
        <v>0</v>
      </c>
      <c r="N16" s="28">
        <v>0</v>
      </c>
      <c r="O16" s="28">
        <v>0</v>
      </c>
      <c r="Q16" s="10"/>
      <c r="R16" s="10"/>
      <c r="S16" s="10"/>
      <c r="T16" s="10"/>
      <c r="U16" s="10"/>
      <c r="V16" s="10"/>
      <c r="W16" s="10"/>
      <c r="X16" s="10"/>
    </row>
    <row r="17" spans="1:24" ht="14.5" x14ac:dyDescent="0.35">
      <c r="A17" s="45" t="s">
        <v>39</v>
      </c>
      <c r="B17" s="11" t="s">
        <v>40</v>
      </c>
      <c r="C17" s="25">
        <v>396552628</v>
      </c>
      <c r="D17" s="25">
        <v>292817899</v>
      </c>
      <c r="E17" s="25">
        <v>218860622</v>
      </c>
      <c r="F17" s="47">
        <v>228236362</v>
      </c>
      <c r="G17" s="25">
        <v>293878626</v>
      </c>
      <c r="H17" s="25">
        <v>21270286</v>
      </c>
      <c r="I17" s="26">
        <v>28895103</v>
      </c>
      <c r="J17" s="26">
        <v>257218786</v>
      </c>
      <c r="K17" s="26">
        <v>116225675</v>
      </c>
      <c r="L17" s="9">
        <v>140885000</v>
      </c>
      <c r="M17" s="9">
        <v>239408000</v>
      </c>
      <c r="N17" s="9">
        <v>169027000</v>
      </c>
      <c r="O17" s="9">
        <v>134064000</v>
      </c>
      <c r="Q17" s="10"/>
      <c r="R17" s="10"/>
      <c r="S17" s="10"/>
      <c r="T17" s="10"/>
      <c r="U17" s="10"/>
      <c r="V17" s="10"/>
      <c r="W17" s="10"/>
      <c r="X17" s="10"/>
    </row>
    <row r="18" spans="1:24" ht="14.5" x14ac:dyDescent="0.35">
      <c r="A18" s="45"/>
      <c r="B18" s="12"/>
      <c r="C18" s="23"/>
      <c r="D18" s="23"/>
      <c r="E18" s="23"/>
      <c r="F18" s="23"/>
      <c r="G18" s="23"/>
      <c r="H18" s="48">
        <v>0</v>
      </c>
      <c r="I18" s="46"/>
      <c r="J18" s="26"/>
      <c r="K18" s="46"/>
      <c r="L18" s="9">
        <v>0</v>
      </c>
      <c r="M18" s="28">
        <v>0</v>
      </c>
      <c r="N18" s="28">
        <v>0</v>
      </c>
      <c r="O18" s="28">
        <v>0</v>
      </c>
      <c r="Q18" s="10"/>
      <c r="R18" s="10"/>
      <c r="S18" s="10"/>
      <c r="T18" s="10"/>
      <c r="U18" s="10"/>
      <c r="V18" s="10"/>
      <c r="W18" s="10"/>
      <c r="X18" s="10"/>
    </row>
    <row r="19" spans="1:24" ht="14.5" x14ac:dyDescent="0.35">
      <c r="A19" s="45" t="s">
        <v>41</v>
      </c>
      <c r="B19" s="11" t="s">
        <v>42</v>
      </c>
      <c r="C19" s="25">
        <v>16377522</v>
      </c>
      <c r="D19" s="25">
        <v>13467247</v>
      </c>
      <c r="E19" s="48">
        <v>41691575</v>
      </c>
      <c r="F19" s="48">
        <v>2459261</v>
      </c>
      <c r="G19" s="48">
        <v>12803911</v>
      </c>
      <c r="H19" s="25">
        <v>33073834</v>
      </c>
      <c r="I19" s="26">
        <v>44662573</v>
      </c>
      <c r="J19" s="26">
        <v>23828897</v>
      </c>
      <c r="K19" s="26">
        <v>10282156</v>
      </c>
      <c r="L19" s="9">
        <v>7729000</v>
      </c>
      <c r="M19" s="9">
        <v>-2138000</v>
      </c>
      <c r="N19" s="9">
        <v>-112270000</v>
      </c>
      <c r="O19" s="9">
        <v>43657000</v>
      </c>
      <c r="Q19" s="10"/>
      <c r="R19" s="10"/>
      <c r="S19" s="10"/>
      <c r="T19" s="10"/>
      <c r="U19" s="10"/>
      <c r="V19" s="10"/>
      <c r="W19" s="10"/>
      <c r="X19" s="10"/>
    </row>
    <row r="20" spans="1:24" ht="14.5" x14ac:dyDescent="0.35">
      <c r="A20" s="45" t="s">
        <v>43</v>
      </c>
      <c r="B20" s="11" t="s">
        <v>44</v>
      </c>
      <c r="C20" s="25">
        <v>71986967</v>
      </c>
      <c r="D20" s="25">
        <v>56197927</v>
      </c>
      <c r="E20" s="25">
        <v>97107450</v>
      </c>
      <c r="F20" s="25">
        <v>62294506</v>
      </c>
      <c r="G20" s="25">
        <v>41006515</v>
      </c>
      <c r="H20" s="25">
        <v>58022628</v>
      </c>
      <c r="I20" s="26">
        <v>79587363</v>
      </c>
      <c r="J20" s="26">
        <v>5173891</v>
      </c>
      <c r="K20" s="26">
        <v>55689457</v>
      </c>
      <c r="L20" s="9">
        <v>61579000</v>
      </c>
      <c r="M20" s="9">
        <v>77539000</v>
      </c>
      <c r="N20" s="9">
        <v>97201000</v>
      </c>
      <c r="O20" s="9">
        <v>92486000</v>
      </c>
      <c r="Q20" s="10"/>
      <c r="R20" s="10"/>
      <c r="S20" s="10"/>
      <c r="T20" s="10"/>
      <c r="U20" s="10"/>
      <c r="V20" s="10"/>
      <c r="W20" s="10"/>
      <c r="X20" s="10"/>
    </row>
    <row r="21" spans="1:24" ht="14.5" x14ac:dyDescent="0.35">
      <c r="A21" s="45" t="s">
        <v>45</v>
      </c>
      <c r="B21" s="11" t="s">
        <v>46</v>
      </c>
      <c r="C21" s="25">
        <v>55609445</v>
      </c>
      <c r="D21" s="25">
        <v>42730680</v>
      </c>
      <c r="E21" s="48">
        <v>55415875</v>
      </c>
      <c r="F21" s="48">
        <v>37701896</v>
      </c>
      <c r="G21" s="48">
        <v>28202604</v>
      </c>
      <c r="H21" s="25">
        <v>24948794</v>
      </c>
      <c r="I21" s="26">
        <v>3492479</v>
      </c>
      <c r="J21" s="26">
        <v>27910013</v>
      </c>
      <c r="K21" s="26">
        <v>45407301</v>
      </c>
      <c r="L21" s="9">
        <v>53850000</v>
      </c>
      <c r="M21" s="9">
        <v>79677000</v>
      </c>
      <c r="N21" s="9">
        <v>209471000</v>
      </c>
      <c r="O21" s="9">
        <v>48829000</v>
      </c>
      <c r="Q21" s="10"/>
      <c r="R21" s="10"/>
      <c r="S21" s="10"/>
      <c r="T21" s="10"/>
      <c r="U21" s="10"/>
      <c r="V21" s="10"/>
      <c r="W21" s="10"/>
      <c r="X21" s="10"/>
    </row>
    <row r="22" spans="1:24" ht="14.5" x14ac:dyDescent="0.35">
      <c r="A22" s="45"/>
      <c r="B22" s="12"/>
      <c r="C22" s="49"/>
      <c r="D22" s="49"/>
      <c r="E22" s="49"/>
      <c r="F22" s="23"/>
      <c r="G22" s="23"/>
      <c r="H22" s="48">
        <v>0</v>
      </c>
      <c r="I22" s="46"/>
      <c r="J22" s="26"/>
      <c r="K22" s="46"/>
      <c r="L22" s="9">
        <v>0</v>
      </c>
      <c r="M22" s="28">
        <v>0</v>
      </c>
      <c r="N22" s="28">
        <v>0</v>
      </c>
      <c r="O22" s="28">
        <v>0</v>
      </c>
      <c r="Q22" s="10"/>
      <c r="R22" s="10"/>
      <c r="S22" s="10"/>
      <c r="T22" s="10"/>
      <c r="U22" s="10"/>
      <c r="V22" s="10"/>
      <c r="W22" s="10"/>
      <c r="X22" s="10"/>
    </row>
    <row r="23" spans="1:24" ht="14.5" x14ac:dyDescent="0.35">
      <c r="A23" s="45" t="s">
        <v>47</v>
      </c>
      <c r="B23" s="11" t="s">
        <v>48</v>
      </c>
      <c r="C23" s="25">
        <v>412930150</v>
      </c>
      <c r="D23" s="25">
        <v>306285146</v>
      </c>
      <c r="E23" s="25">
        <v>260552197</v>
      </c>
      <c r="F23" s="25">
        <v>252828972</v>
      </c>
      <c r="G23" s="25">
        <v>306682537</v>
      </c>
      <c r="H23" s="25">
        <v>245776694</v>
      </c>
      <c r="I23" s="26">
        <v>333613603</v>
      </c>
      <c r="J23" s="26">
        <v>281047683</v>
      </c>
      <c r="K23" s="26">
        <v>126507831</v>
      </c>
      <c r="L23" s="9">
        <v>148614000</v>
      </c>
      <c r="M23" s="9">
        <v>237270000</v>
      </c>
      <c r="N23" s="9">
        <v>56757000</v>
      </c>
      <c r="O23" s="9">
        <v>177721000</v>
      </c>
      <c r="P23" s="10"/>
      <c r="Q23" s="10"/>
      <c r="R23" s="10"/>
      <c r="S23" s="10"/>
      <c r="T23" s="10"/>
      <c r="U23" s="10"/>
      <c r="V23" s="10"/>
      <c r="W23" s="10"/>
      <c r="X23" s="10"/>
    </row>
    <row r="24" spans="1:24" ht="14.5" x14ac:dyDescent="0.35">
      <c r="A24" s="45" t="s">
        <v>49</v>
      </c>
      <c r="B24" s="11" t="s">
        <v>50</v>
      </c>
      <c r="C24" s="25">
        <v>114269405</v>
      </c>
      <c r="D24" s="25">
        <v>90254445</v>
      </c>
      <c r="E24" s="25">
        <v>62102389</v>
      </c>
      <c r="F24" s="25">
        <v>81567622</v>
      </c>
      <c r="G24" s="25">
        <v>53396355</v>
      </c>
      <c r="H24" s="25">
        <v>142855412</v>
      </c>
      <c r="I24" s="26">
        <v>7514887</v>
      </c>
      <c r="J24" s="26">
        <v>76513795</v>
      </c>
      <c r="K24" s="26">
        <v>36890942</v>
      </c>
      <c r="L24" s="9">
        <v>38971000</v>
      </c>
      <c r="M24" s="9">
        <v>37732000</v>
      </c>
      <c r="N24" s="9">
        <v>42160000</v>
      </c>
      <c r="O24" s="9">
        <v>87195000</v>
      </c>
      <c r="Q24" s="10"/>
      <c r="R24" s="10"/>
      <c r="S24" s="10"/>
      <c r="T24" s="10"/>
      <c r="U24" s="10"/>
      <c r="V24" s="10"/>
      <c r="W24" s="10"/>
      <c r="X24" s="10"/>
    </row>
    <row r="25" spans="1:24" ht="14.5" x14ac:dyDescent="0.35">
      <c r="A25" s="45"/>
      <c r="B25" s="12"/>
      <c r="C25" s="49"/>
      <c r="D25" s="49"/>
      <c r="E25" s="49"/>
      <c r="F25" s="23"/>
      <c r="G25" s="23"/>
      <c r="H25" s="48">
        <v>0</v>
      </c>
      <c r="I25" s="46"/>
      <c r="J25" s="26"/>
      <c r="K25" s="46"/>
      <c r="L25" s="9">
        <v>0</v>
      </c>
      <c r="M25" s="28">
        <v>0</v>
      </c>
      <c r="N25" s="28">
        <v>0</v>
      </c>
      <c r="O25" s="28">
        <v>0</v>
      </c>
      <c r="Q25" s="10"/>
      <c r="R25" s="10"/>
      <c r="S25" s="10"/>
      <c r="T25" s="10"/>
      <c r="U25" s="10"/>
      <c r="V25" s="10"/>
      <c r="W25" s="10"/>
      <c r="X25" s="10"/>
    </row>
    <row r="26" spans="1:24" ht="14.5" x14ac:dyDescent="0.35">
      <c r="A26" s="45" t="s">
        <v>51</v>
      </c>
      <c r="B26" s="11" t="s">
        <v>52</v>
      </c>
      <c r="C26" s="25">
        <v>298660745</v>
      </c>
      <c r="D26" s="25">
        <v>216030701</v>
      </c>
      <c r="E26" s="25">
        <v>198449808</v>
      </c>
      <c r="F26" s="25">
        <v>17126135</v>
      </c>
      <c r="G26" s="25">
        <v>253286182</v>
      </c>
      <c r="H26" s="25">
        <v>102921282</v>
      </c>
      <c r="I26" s="26">
        <v>258464733</v>
      </c>
      <c r="J26" s="26">
        <v>204533888</v>
      </c>
      <c r="K26" s="26">
        <v>89616889</v>
      </c>
      <c r="L26" s="9">
        <v>109643000</v>
      </c>
      <c r="M26" s="9">
        <v>199538000</v>
      </c>
      <c r="N26" s="9">
        <v>14597000</v>
      </c>
      <c r="O26" s="9">
        <v>90526000</v>
      </c>
      <c r="Q26" s="10"/>
      <c r="R26" s="10"/>
      <c r="S26" s="10"/>
      <c r="T26" s="10"/>
      <c r="U26" s="10"/>
      <c r="V26" s="10"/>
      <c r="W26" s="10"/>
      <c r="X26" s="10"/>
    </row>
    <row r="27" spans="1:24" ht="14.5" x14ac:dyDescent="0.35">
      <c r="A27" s="45"/>
      <c r="C27" s="25"/>
      <c r="D27" s="25"/>
      <c r="E27" s="25"/>
      <c r="F27" s="25"/>
      <c r="G27" s="25"/>
      <c r="H27" s="25"/>
      <c r="I27" s="26"/>
      <c r="J27" s="26"/>
      <c r="K27" s="26"/>
      <c r="L27" s="9"/>
      <c r="M27" s="9"/>
      <c r="N27" s="9"/>
      <c r="O27" s="9"/>
      <c r="Q27" s="10"/>
      <c r="R27" s="10"/>
      <c r="S27" s="10"/>
      <c r="T27" s="10"/>
      <c r="U27" s="10"/>
      <c r="V27" s="10"/>
      <c r="W27" s="10"/>
      <c r="X27" s="10"/>
    </row>
    <row r="28" spans="1:24" ht="14.5" x14ac:dyDescent="0.35">
      <c r="A28" s="6" t="s">
        <v>169</v>
      </c>
      <c r="B28" s="22" t="s">
        <v>172</v>
      </c>
      <c r="C28" s="25">
        <v>4453468</v>
      </c>
      <c r="D28" s="25"/>
      <c r="E28" s="25"/>
      <c r="F28" s="25"/>
      <c r="G28" s="25"/>
      <c r="H28" s="25"/>
      <c r="I28" s="26"/>
      <c r="J28" s="26"/>
      <c r="K28" s="26"/>
      <c r="L28" s="9"/>
      <c r="M28" s="9"/>
      <c r="N28" s="9"/>
      <c r="O28" s="9"/>
      <c r="Q28" s="10"/>
      <c r="R28" s="10"/>
      <c r="S28" s="10"/>
      <c r="T28" s="10"/>
      <c r="U28" s="10"/>
      <c r="V28" s="10"/>
      <c r="W28" s="10"/>
      <c r="X28" s="10"/>
    </row>
    <row r="29" spans="1:24" ht="14.5" x14ac:dyDescent="0.35">
      <c r="A29" s="6" t="s">
        <v>170</v>
      </c>
      <c r="B29" s="22" t="s">
        <v>173</v>
      </c>
      <c r="C29" s="25">
        <v>0</v>
      </c>
      <c r="D29" s="25"/>
      <c r="E29" s="25"/>
      <c r="F29" s="25"/>
      <c r="G29" s="25"/>
      <c r="H29" s="25"/>
      <c r="I29" s="26"/>
      <c r="J29" s="26"/>
      <c r="K29" s="26"/>
      <c r="L29" s="9"/>
      <c r="M29" s="9"/>
      <c r="N29" s="9"/>
      <c r="O29" s="9"/>
      <c r="Q29" s="10"/>
      <c r="R29" s="10"/>
      <c r="S29" s="10"/>
      <c r="T29" s="10"/>
      <c r="U29" s="10"/>
      <c r="V29" s="10"/>
      <c r="W29" s="10"/>
      <c r="X29" s="10"/>
    </row>
    <row r="30" spans="1:24" ht="14.5" x14ac:dyDescent="0.35">
      <c r="A30" s="6" t="s">
        <v>171</v>
      </c>
      <c r="B30" s="22" t="s">
        <v>174</v>
      </c>
      <c r="C30" s="26">
        <v>2058346</v>
      </c>
      <c r="D30" s="25"/>
      <c r="E30" s="25"/>
      <c r="F30" s="25"/>
      <c r="G30" s="25"/>
      <c r="H30" s="25"/>
      <c r="I30" s="26"/>
      <c r="J30" s="26"/>
      <c r="K30" s="26"/>
      <c r="L30" s="9"/>
      <c r="M30" s="9"/>
      <c r="N30" s="9"/>
      <c r="O30" s="9"/>
      <c r="Q30" s="10"/>
      <c r="R30" s="10"/>
      <c r="S30" s="10"/>
      <c r="T30" s="10"/>
      <c r="U30" s="10"/>
      <c r="V30" s="10"/>
      <c r="W30" s="10"/>
      <c r="X30" s="10"/>
    </row>
    <row r="31" spans="1:24" ht="14.5" x14ac:dyDescent="0.35">
      <c r="A31" s="45" t="s">
        <v>53</v>
      </c>
      <c r="B31" s="11" t="s">
        <v>54</v>
      </c>
      <c r="C31" s="25">
        <v>301055867</v>
      </c>
      <c r="D31" s="25">
        <v>216357161</v>
      </c>
      <c r="E31" s="48">
        <v>201449489</v>
      </c>
      <c r="F31" s="48">
        <v>170825158</v>
      </c>
      <c r="G31" s="48">
        <v>252409961</v>
      </c>
      <c r="H31" s="25">
        <v>889822</v>
      </c>
      <c r="I31" s="26">
        <v>262657992</v>
      </c>
      <c r="J31" s="26">
        <v>201995568</v>
      </c>
      <c r="K31" s="26">
        <v>73514761</v>
      </c>
      <c r="L31" s="9">
        <v>109217000</v>
      </c>
      <c r="M31" s="9">
        <v>194125000</v>
      </c>
      <c r="N31" s="9">
        <v>18782000</v>
      </c>
      <c r="O31" s="9">
        <v>82684000</v>
      </c>
      <c r="Q31" s="10"/>
      <c r="R31" s="10"/>
      <c r="S31" s="10"/>
      <c r="T31" s="10"/>
      <c r="U31" s="10"/>
      <c r="V31" s="10"/>
      <c r="W31" s="10"/>
      <c r="X31" s="10"/>
    </row>
    <row r="32" spans="1:24" ht="14.5" x14ac:dyDescent="0.35">
      <c r="A32" s="45" t="s">
        <v>55</v>
      </c>
      <c r="B32" s="11" t="s">
        <v>56</v>
      </c>
      <c r="C32" s="25">
        <v>99949525</v>
      </c>
      <c r="D32" s="25">
        <v>41027129</v>
      </c>
      <c r="E32" s="25">
        <v>36098409</v>
      </c>
      <c r="F32" s="25">
        <v>15271</v>
      </c>
      <c r="G32" s="25">
        <v>4167342</v>
      </c>
      <c r="H32" s="25">
        <v>2752875</v>
      </c>
      <c r="I32" s="26">
        <v>39461462</v>
      </c>
      <c r="J32" s="26">
        <v>56444173</v>
      </c>
      <c r="K32" s="26">
        <v>6401015</v>
      </c>
      <c r="L32" s="9">
        <v>63167000</v>
      </c>
      <c r="M32" s="9">
        <v>34566000</v>
      </c>
      <c r="N32" s="9">
        <v>513209000</v>
      </c>
      <c r="O32" s="9">
        <v>45463000</v>
      </c>
      <c r="Q32" s="10"/>
      <c r="R32" s="10"/>
      <c r="S32" s="10"/>
      <c r="T32" s="10"/>
      <c r="U32" s="10"/>
      <c r="V32" s="10"/>
      <c r="W32" s="10"/>
      <c r="X32" s="10"/>
    </row>
    <row r="33" spans="1:24" ht="14.5" x14ac:dyDescent="0.35">
      <c r="A33" s="45" t="s">
        <v>57</v>
      </c>
      <c r="B33" s="11" t="s">
        <v>58</v>
      </c>
      <c r="C33" s="25">
        <v>40011262</v>
      </c>
      <c r="D33" s="25">
        <v>22309870</v>
      </c>
      <c r="E33" s="25">
        <v>32801338</v>
      </c>
      <c r="F33" s="25">
        <v>1795852</v>
      </c>
      <c r="G33" s="25">
        <v>16600666</v>
      </c>
      <c r="H33" s="25">
        <v>19134277</v>
      </c>
      <c r="I33" s="26">
        <v>35087073</v>
      </c>
      <c r="J33" s="26">
        <v>31264389</v>
      </c>
      <c r="K33" s="26">
        <v>20469531</v>
      </c>
      <c r="L33" s="9">
        <v>18292000</v>
      </c>
      <c r="M33" s="9">
        <v>23593000</v>
      </c>
      <c r="N33" s="9">
        <v>14131000</v>
      </c>
      <c r="O33" s="9">
        <v>51919000</v>
      </c>
      <c r="Q33" s="10"/>
      <c r="R33" s="10"/>
      <c r="S33" s="10"/>
      <c r="T33" s="10"/>
      <c r="U33" s="10"/>
      <c r="V33" s="10"/>
      <c r="W33" s="10"/>
      <c r="X33" s="10"/>
    </row>
    <row r="34" spans="1:24" ht="14.5" x14ac:dyDescent="0.35">
      <c r="A34" s="50" t="s">
        <v>162</v>
      </c>
      <c r="B34" s="12"/>
      <c r="C34" s="12"/>
      <c r="D34" s="28"/>
      <c r="E34" s="28"/>
      <c r="F34" s="12"/>
      <c r="G34" s="12"/>
      <c r="H34" s="12"/>
      <c r="I34" s="12"/>
      <c r="J34" s="12"/>
      <c r="K34" s="12"/>
      <c r="L34" s="12"/>
      <c r="M34" s="12"/>
      <c r="N34" s="12"/>
    </row>
    <row r="35" spans="1:24" ht="14.5" x14ac:dyDescent="0.35">
      <c r="A35" s="51" t="s">
        <v>164</v>
      </c>
      <c r="B35" s="12"/>
      <c r="C35" s="52"/>
      <c r="D35" s="52"/>
      <c r="E35" s="52"/>
      <c r="F35" s="4"/>
      <c r="G35" s="4"/>
    </row>
    <row r="36" spans="1:24" x14ac:dyDescent="0.3">
      <c r="E36" s="9"/>
      <c r="F36" s="9"/>
    </row>
    <row r="37" spans="1:24" x14ac:dyDescent="0.3">
      <c r="E37" s="9"/>
      <c r="F37" s="9"/>
    </row>
    <row r="38" spans="1:24" x14ac:dyDescent="0.3">
      <c r="E38" s="9"/>
      <c r="F38" s="9"/>
    </row>
    <row r="39" spans="1:24" x14ac:dyDescent="0.3">
      <c r="E39" s="9"/>
      <c r="F39" s="9"/>
    </row>
    <row r="40" spans="1:24" x14ac:dyDescent="0.3">
      <c r="E40" s="9"/>
      <c r="F40" s="9"/>
    </row>
    <row r="41" spans="1:24" x14ac:dyDescent="0.3">
      <c r="E41" s="9"/>
    </row>
  </sheetData>
  <pageMargins left="0.7" right="0.7" top="0.78740157499999996" bottom="0.78740157499999996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5"/>
  <sheetViews>
    <sheetView workbookViewId="0">
      <selection activeCell="B1" sqref="B1"/>
    </sheetView>
  </sheetViews>
  <sheetFormatPr baseColWidth="10" defaultRowHeight="14.5" x14ac:dyDescent="0.35"/>
  <cols>
    <col min="1" max="1" width="7.54296875" style="12" customWidth="1"/>
    <col min="2" max="2" width="64.1796875" style="12" customWidth="1"/>
    <col min="3" max="3" width="15.36328125" style="12" customWidth="1"/>
    <col min="4" max="13" width="13.7265625" style="12" customWidth="1"/>
    <col min="14" max="14" width="13.1796875" style="12" bestFit="1" customWidth="1"/>
    <col min="15" max="15" width="12.81640625" style="12" customWidth="1"/>
    <col min="16" max="16384" width="10.90625" style="12"/>
  </cols>
  <sheetData>
    <row r="1" spans="1:18" ht="18.5" x14ac:dyDescent="0.45">
      <c r="B1" s="35" t="s">
        <v>177</v>
      </c>
      <c r="C1" s="19"/>
      <c r="D1" s="19"/>
      <c r="E1" s="19"/>
    </row>
    <row r="2" spans="1:18" ht="18.5" x14ac:dyDescent="0.45">
      <c r="B2" s="35" t="s">
        <v>165</v>
      </c>
      <c r="C2" s="19"/>
      <c r="D2" s="19"/>
      <c r="E2" s="19"/>
    </row>
    <row r="3" spans="1:18" ht="15.5" x14ac:dyDescent="0.35">
      <c r="B3" s="19" t="s">
        <v>163</v>
      </c>
      <c r="C3" s="19"/>
      <c r="D3" s="53"/>
      <c r="E3" s="53"/>
    </row>
    <row r="4" spans="1:18" x14ac:dyDescent="0.35">
      <c r="C4" s="44">
        <v>2020</v>
      </c>
      <c r="D4" s="44">
        <v>2019</v>
      </c>
      <c r="E4" s="44">
        <v>2018</v>
      </c>
      <c r="F4" s="44">
        <v>2017</v>
      </c>
      <c r="G4" s="44">
        <v>2016</v>
      </c>
      <c r="H4" s="44">
        <v>2015</v>
      </c>
      <c r="I4" s="44">
        <v>2014</v>
      </c>
      <c r="J4" s="44">
        <v>2013</v>
      </c>
      <c r="K4" s="44">
        <v>2012</v>
      </c>
      <c r="L4" s="44">
        <v>2011</v>
      </c>
      <c r="M4" s="44">
        <v>2010</v>
      </c>
      <c r="N4" s="44">
        <v>2009</v>
      </c>
      <c r="O4" s="44">
        <v>2008</v>
      </c>
    </row>
    <row r="5" spans="1:18" x14ac:dyDescent="0.35">
      <c r="A5" s="45" t="s">
        <v>19</v>
      </c>
      <c r="B5" s="11" t="s">
        <v>20</v>
      </c>
      <c r="C5" s="28">
        <v>1754200130</v>
      </c>
      <c r="D5" s="21">
        <v>1715212061</v>
      </c>
      <c r="E5" s="21">
        <v>1621592790</v>
      </c>
      <c r="F5" s="28">
        <v>1580899490</v>
      </c>
      <c r="G5" s="28">
        <v>1563231136</v>
      </c>
      <c r="H5" s="28">
        <v>1535072294</v>
      </c>
      <c r="I5" s="28">
        <v>1598638803</v>
      </c>
      <c r="J5" s="17">
        <v>1583810129</v>
      </c>
      <c r="K5" s="17">
        <v>1502488853</v>
      </c>
      <c r="L5" s="17">
        <v>1398761000</v>
      </c>
      <c r="M5" s="17">
        <v>1370904000</v>
      </c>
      <c r="N5" s="17">
        <v>1356012000</v>
      </c>
      <c r="O5" s="17">
        <v>1251879000</v>
      </c>
      <c r="P5" s="28"/>
    </row>
    <row r="6" spans="1:18" x14ac:dyDescent="0.35">
      <c r="A6" s="45" t="s">
        <v>21</v>
      </c>
      <c r="B6" s="11" t="s">
        <v>22</v>
      </c>
      <c r="C6" s="28">
        <v>159033390</v>
      </c>
      <c r="D6" s="21">
        <v>112090027</v>
      </c>
      <c r="E6" s="21">
        <v>84635147</v>
      </c>
      <c r="F6" s="28">
        <v>89308627</v>
      </c>
      <c r="G6" s="28">
        <v>111674608</v>
      </c>
      <c r="H6" s="28">
        <v>125135800</v>
      </c>
      <c r="I6" s="28">
        <v>278577062</v>
      </c>
      <c r="J6" s="17">
        <v>154644897</v>
      </c>
      <c r="K6" s="17">
        <v>221538173</v>
      </c>
      <c r="L6" s="17">
        <v>227848000</v>
      </c>
      <c r="M6" s="17">
        <v>296619000</v>
      </c>
      <c r="N6" s="17">
        <v>318496000</v>
      </c>
      <c r="O6" s="17">
        <v>406326000</v>
      </c>
      <c r="P6" s="4"/>
      <c r="Q6" s="17"/>
      <c r="R6" s="17"/>
    </row>
    <row r="7" spans="1:18" x14ac:dyDescent="0.35">
      <c r="A7" s="45" t="s">
        <v>23</v>
      </c>
      <c r="B7" s="11" t="s">
        <v>24</v>
      </c>
      <c r="C7" s="28">
        <v>1488965133</v>
      </c>
      <c r="D7" s="21">
        <v>1495567820</v>
      </c>
      <c r="E7" s="21">
        <v>1432214553</v>
      </c>
      <c r="F7" s="28">
        <v>1378444015</v>
      </c>
      <c r="G7" s="28">
        <v>1334991973</v>
      </c>
      <c r="H7" s="28">
        <v>1299647699</v>
      </c>
      <c r="I7" s="28">
        <v>1094065839</v>
      </c>
      <c r="J7" s="17">
        <v>1202936452</v>
      </c>
      <c r="K7" s="17">
        <v>1051161034</v>
      </c>
      <c r="L7" s="17">
        <v>985185000</v>
      </c>
      <c r="M7" s="17">
        <v>921616000</v>
      </c>
      <c r="N7" s="17">
        <v>899999000</v>
      </c>
      <c r="O7" s="17">
        <v>96259000</v>
      </c>
      <c r="P7" s="28"/>
      <c r="Q7" s="4"/>
      <c r="R7" s="3"/>
    </row>
    <row r="8" spans="1:18" x14ac:dyDescent="0.35">
      <c r="A8" s="45" t="s">
        <v>25</v>
      </c>
      <c r="B8" s="11" t="s">
        <v>26</v>
      </c>
      <c r="C8" s="28">
        <v>108627</v>
      </c>
      <c r="D8" s="21">
        <v>7569</v>
      </c>
      <c r="E8" s="21">
        <v>0</v>
      </c>
      <c r="F8" s="28">
        <v>349589</v>
      </c>
      <c r="G8" s="28">
        <v>121780</v>
      </c>
      <c r="H8" s="28">
        <v>2108943</v>
      </c>
      <c r="I8" s="28">
        <v>36676071</v>
      </c>
      <c r="J8" s="17">
        <v>27918400</v>
      </c>
      <c r="K8" s="17">
        <v>33320849</v>
      </c>
      <c r="L8" s="17">
        <v>11786000</v>
      </c>
      <c r="M8" s="17">
        <v>19229000</v>
      </c>
      <c r="N8" s="17">
        <v>597000</v>
      </c>
      <c r="O8" s="17">
        <v>361931000</v>
      </c>
      <c r="P8" s="28"/>
    </row>
    <row r="9" spans="1:18" x14ac:dyDescent="0.35">
      <c r="A9" s="45" t="s">
        <v>27</v>
      </c>
      <c r="B9" s="11" t="s">
        <v>28</v>
      </c>
      <c r="C9" s="28">
        <v>106092980</v>
      </c>
      <c r="D9" s="21">
        <v>107546645</v>
      </c>
      <c r="E9" s="21">
        <v>104743090</v>
      </c>
      <c r="F9" s="28">
        <v>112797259</v>
      </c>
      <c r="G9" s="28">
        <v>116442775</v>
      </c>
      <c r="H9" s="28">
        <v>108179852</v>
      </c>
      <c r="I9" s="28">
        <v>189319831</v>
      </c>
      <c r="J9" s="17">
        <v>198310380</v>
      </c>
      <c r="K9" s="17">
        <v>196468797</v>
      </c>
      <c r="L9" s="17">
        <v>173942000</v>
      </c>
      <c r="M9" s="17">
        <v>134640000</v>
      </c>
      <c r="N9" s="17">
        <v>136920000</v>
      </c>
      <c r="O9" s="17">
        <v>273209000</v>
      </c>
      <c r="P9" s="28"/>
    </row>
    <row r="10" spans="1:18" x14ac:dyDescent="0.35">
      <c r="A10" s="45"/>
      <c r="C10" s="28"/>
      <c r="D10" s="21"/>
      <c r="E10" s="21"/>
      <c r="F10" s="28"/>
      <c r="G10" s="28"/>
      <c r="H10" s="28"/>
      <c r="I10" s="28"/>
      <c r="P10" s="28"/>
    </row>
    <row r="11" spans="1:18" x14ac:dyDescent="0.35">
      <c r="A11" s="45" t="s">
        <v>31</v>
      </c>
      <c r="B11" s="11" t="s">
        <v>32</v>
      </c>
      <c r="C11" s="28">
        <v>1467064439</v>
      </c>
      <c r="D11" s="21">
        <v>1469269310</v>
      </c>
      <c r="E11" s="21">
        <v>1435909769</v>
      </c>
      <c r="F11" s="28">
        <v>1425320572</v>
      </c>
      <c r="G11" s="28">
        <v>1312440892</v>
      </c>
      <c r="H11" s="28">
        <v>1357640840</v>
      </c>
      <c r="I11" s="28">
        <v>1380053710</v>
      </c>
      <c r="J11" s="17">
        <v>1374561076</v>
      </c>
      <c r="K11" s="17">
        <v>1312429057</v>
      </c>
      <c r="L11" s="17">
        <v>1277724000</v>
      </c>
      <c r="M11" s="17">
        <v>1181264000</v>
      </c>
      <c r="N11" s="17">
        <v>1218109000</v>
      </c>
      <c r="O11" s="17">
        <v>1163464000</v>
      </c>
      <c r="P11" s="28"/>
    </row>
    <row r="12" spans="1:18" x14ac:dyDescent="0.35">
      <c r="A12" s="45" t="s">
        <v>33</v>
      </c>
      <c r="B12" s="11" t="s">
        <v>34</v>
      </c>
      <c r="C12" s="28">
        <v>1026445405</v>
      </c>
      <c r="D12" s="21">
        <v>1013469546</v>
      </c>
      <c r="E12" s="21">
        <v>1016353949</v>
      </c>
      <c r="F12" s="28">
        <v>972130368</v>
      </c>
      <c r="G12" s="28">
        <v>894438607</v>
      </c>
      <c r="H12" s="28">
        <v>933437915</v>
      </c>
      <c r="I12" s="28">
        <v>958893002</v>
      </c>
      <c r="J12" s="17">
        <v>939968405</v>
      </c>
      <c r="K12" s="17">
        <v>909118994</v>
      </c>
      <c r="L12" s="17">
        <v>889965000</v>
      </c>
      <c r="M12" s="17">
        <v>819454000</v>
      </c>
      <c r="N12" s="17">
        <v>840541000</v>
      </c>
      <c r="O12" s="17">
        <v>782372000</v>
      </c>
      <c r="P12" s="28"/>
    </row>
    <row r="13" spans="1:18" x14ac:dyDescent="0.35">
      <c r="A13" s="45" t="s">
        <v>35</v>
      </c>
      <c r="B13" s="11" t="s">
        <v>36</v>
      </c>
      <c r="C13" s="28">
        <v>33580611</v>
      </c>
      <c r="D13" s="21">
        <v>28932257</v>
      </c>
      <c r="E13" s="21">
        <v>29157645</v>
      </c>
      <c r="F13" s="28">
        <v>27721139</v>
      </c>
      <c r="G13" s="28">
        <v>32759835</v>
      </c>
      <c r="H13" s="28">
        <v>59823926</v>
      </c>
      <c r="I13" s="28">
        <v>47103651</v>
      </c>
      <c r="J13" s="17">
        <v>46137192</v>
      </c>
      <c r="K13" s="17">
        <v>43230684</v>
      </c>
      <c r="L13" s="17">
        <v>43537000</v>
      </c>
      <c r="M13" s="17">
        <v>47597000</v>
      </c>
      <c r="N13" s="17">
        <v>47311000</v>
      </c>
      <c r="O13" s="17">
        <v>22528000</v>
      </c>
      <c r="P13" s="28"/>
    </row>
    <row r="14" spans="1:18" x14ac:dyDescent="0.35">
      <c r="A14" s="45" t="s">
        <v>37</v>
      </c>
      <c r="B14" s="11" t="s">
        <v>38</v>
      </c>
      <c r="C14" s="9">
        <v>407038423</v>
      </c>
      <c r="D14" s="21">
        <v>426867507</v>
      </c>
      <c r="E14" s="21">
        <v>390398175</v>
      </c>
      <c r="F14" s="28">
        <v>425469065</v>
      </c>
      <c r="G14" s="28">
        <v>385242450</v>
      </c>
      <c r="H14" s="28">
        <v>364378999</v>
      </c>
      <c r="I14" s="28">
        <v>374057057</v>
      </c>
      <c r="J14" s="17">
        <v>388455479</v>
      </c>
      <c r="K14" s="17">
        <v>360079379</v>
      </c>
      <c r="L14" s="17">
        <v>344222000</v>
      </c>
      <c r="M14" s="17">
        <v>314213000</v>
      </c>
      <c r="N14" s="17">
        <v>330257000</v>
      </c>
      <c r="O14" s="17">
        <v>358564000</v>
      </c>
      <c r="P14" s="28"/>
    </row>
    <row r="15" spans="1:18" x14ac:dyDescent="0.35">
      <c r="A15" s="45"/>
      <c r="C15" s="28"/>
      <c r="D15" s="11"/>
      <c r="E15" s="21"/>
      <c r="G15" s="28"/>
      <c r="H15" s="28"/>
      <c r="I15" s="28"/>
    </row>
    <row r="16" spans="1:18" x14ac:dyDescent="0.35">
      <c r="A16" s="45" t="s">
        <v>39</v>
      </c>
      <c r="B16" s="11" t="s">
        <v>40</v>
      </c>
      <c r="C16" s="9">
        <v>287135691</v>
      </c>
      <c r="D16" s="21">
        <v>245942751</v>
      </c>
      <c r="E16" s="21">
        <v>185683021</v>
      </c>
      <c r="F16" s="28">
        <v>155578918</v>
      </c>
      <c r="G16" s="28">
        <v>250790244</v>
      </c>
      <c r="H16" s="28">
        <v>177431454</v>
      </c>
      <c r="I16" s="28">
        <v>218585093</v>
      </c>
      <c r="J16" s="17">
        <v>209249053</v>
      </c>
      <c r="K16" s="17">
        <v>190059796</v>
      </c>
      <c r="L16" s="17">
        <v>121037000</v>
      </c>
      <c r="M16" s="17">
        <v>190840000</v>
      </c>
      <c r="N16" s="17">
        <v>137903000</v>
      </c>
      <c r="O16" s="17">
        <v>88415000</v>
      </c>
      <c r="P16" s="28"/>
    </row>
    <row r="17" spans="1:18" x14ac:dyDescent="0.35">
      <c r="A17" s="45"/>
      <c r="C17" s="28"/>
      <c r="D17" s="11"/>
      <c r="E17" s="21"/>
      <c r="G17" s="28"/>
      <c r="H17" s="28"/>
      <c r="I17" s="28"/>
    </row>
    <row r="18" spans="1:18" x14ac:dyDescent="0.35">
      <c r="A18" s="45" t="s">
        <v>41</v>
      </c>
      <c r="B18" s="11" t="s">
        <v>42</v>
      </c>
      <c r="C18" s="28">
        <v>11869765</v>
      </c>
      <c r="D18" s="21">
        <v>290481</v>
      </c>
      <c r="E18" s="21">
        <v>16614260</v>
      </c>
      <c r="F18" s="28">
        <v>12919990</v>
      </c>
      <c r="G18" s="28">
        <v>7729951</v>
      </c>
      <c r="H18" s="28">
        <v>13290260</v>
      </c>
      <c r="I18" s="28">
        <v>4391681</v>
      </c>
      <c r="J18" s="17">
        <v>6950303</v>
      </c>
      <c r="K18" s="17">
        <v>-1140402</v>
      </c>
      <c r="L18" s="17">
        <v>108000</v>
      </c>
      <c r="M18" s="17">
        <v>440000</v>
      </c>
      <c r="N18" s="17">
        <v>-12148000</v>
      </c>
      <c r="O18" s="17">
        <v>28254000</v>
      </c>
      <c r="P18" s="28"/>
    </row>
    <row r="19" spans="1:18" x14ac:dyDescent="0.35">
      <c r="A19" s="45" t="s">
        <v>43</v>
      </c>
      <c r="B19" s="11" t="s">
        <v>44</v>
      </c>
      <c r="C19" s="28">
        <v>42825356</v>
      </c>
      <c r="D19" s="21">
        <v>23019052</v>
      </c>
      <c r="E19" s="21">
        <v>41637961</v>
      </c>
      <c r="F19" s="28">
        <v>35422565</v>
      </c>
      <c r="G19" s="28">
        <v>24180771</v>
      </c>
      <c r="H19" s="28">
        <v>20726164</v>
      </c>
      <c r="I19" s="28">
        <v>27647734</v>
      </c>
      <c r="J19" s="17">
        <v>20105209</v>
      </c>
      <c r="K19" s="17">
        <v>31420366</v>
      </c>
      <c r="L19" s="17">
        <v>29584000</v>
      </c>
      <c r="M19" s="17">
        <v>30182000</v>
      </c>
      <c r="N19" s="17">
        <v>15517000</v>
      </c>
      <c r="O19" s="17">
        <v>46131000</v>
      </c>
      <c r="P19" s="28"/>
    </row>
    <row r="20" spans="1:18" x14ac:dyDescent="0.35">
      <c r="A20" s="45" t="s">
        <v>45</v>
      </c>
      <c r="B20" s="11" t="s">
        <v>46</v>
      </c>
      <c r="C20" s="9">
        <v>30955591</v>
      </c>
      <c r="D20" s="21">
        <v>22728571</v>
      </c>
      <c r="E20" s="21">
        <v>25023701</v>
      </c>
      <c r="F20" s="28">
        <v>22502575</v>
      </c>
      <c r="G20" s="28">
        <v>16450820</v>
      </c>
      <c r="H20" s="28">
        <v>7435904</v>
      </c>
      <c r="I20" s="28">
        <v>23256053</v>
      </c>
      <c r="J20" s="17">
        <v>13154906</v>
      </c>
      <c r="K20" s="17">
        <v>32560768</v>
      </c>
      <c r="L20" s="17">
        <v>29476000</v>
      </c>
      <c r="M20" s="17">
        <v>29742000</v>
      </c>
      <c r="N20" s="17">
        <v>27665000</v>
      </c>
      <c r="O20" s="17">
        <v>17877000</v>
      </c>
      <c r="P20" s="28"/>
    </row>
    <row r="21" spans="1:18" x14ac:dyDescent="0.35">
      <c r="A21" s="45"/>
      <c r="C21" s="26"/>
      <c r="D21" s="23"/>
      <c r="E21" s="24"/>
      <c r="G21" s="28"/>
      <c r="H21" s="28"/>
      <c r="I21" s="28"/>
    </row>
    <row r="22" spans="1:18" x14ac:dyDescent="0.35">
      <c r="A22" s="45" t="s">
        <v>47</v>
      </c>
      <c r="B22" s="11" t="s">
        <v>48</v>
      </c>
      <c r="C22" s="26">
        <v>299005456</v>
      </c>
      <c r="D22" s="24">
        <v>246233232</v>
      </c>
      <c r="E22" s="24">
        <v>202297281</v>
      </c>
      <c r="F22" s="28">
        <v>168498908</v>
      </c>
      <c r="G22" s="28">
        <v>258520195</v>
      </c>
      <c r="H22" s="28">
        <v>190721714</v>
      </c>
      <c r="I22" s="28">
        <v>222976774</v>
      </c>
      <c r="J22" s="17">
        <v>216199356</v>
      </c>
      <c r="K22" s="1">
        <v>188919394</v>
      </c>
      <c r="L22" s="17">
        <v>121145000</v>
      </c>
      <c r="M22" s="17">
        <v>191280000</v>
      </c>
      <c r="N22" s="17">
        <v>125755000</v>
      </c>
      <c r="O22" s="17">
        <v>116669000</v>
      </c>
      <c r="P22" s="28"/>
      <c r="Q22" s="4"/>
      <c r="R22" s="17"/>
    </row>
    <row r="23" spans="1:18" x14ac:dyDescent="0.35">
      <c r="A23" s="45" t="s">
        <v>49</v>
      </c>
      <c r="B23" s="11" t="s">
        <v>50</v>
      </c>
      <c r="C23" s="9">
        <v>58093874</v>
      </c>
      <c r="D23" s="21">
        <v>65694692</v>
      </c>
      <c r="E23" s="21">
        <v>44643730</v>
      </c>
      <c r="F23" s="28">
        <v>40194817</v>
      </c>
      <c r="G23" s="28">
        <v>54784431</v>
      </c>
      <c r="H23" s="28">
        <v>58267262</v>
      </c>
      <c r="I23" s="28">
        <v>42937829</v>
      </c>
      <c r="J23" s="17">
        <v>50531150</v>
      </c>
      <c r="K23" s="17">
        <v>49380073</v>
      </c>
      <c r="L23" s="17">
        <v>36231000</v>
      </c>
      <c r="M23" s="17">
        <v>26877000</v>
      </c>
      <c r="N23" s="17">
        <v>16717000</v>
      </c>
      <c r="O23" s="17">
        <v>60799000</v>
      </c>
      <c r="P23" s="28"/>
      <c r="Q23" s="5"/>
      <c r="R23" s="5"/>
    </row>
    <row r="24" spans="1:18" x14ac:dyDescent="0.35">
      <c r="A24" s="45"/>
      <c r="C24" s="28"/>
      <c r="D24" s="11"/>
      <c r="E24" s="21"/>
      <c r="G24" s="28"/>
      <c r="H24" s="28"/>
      <c r="I24" s="28"/>
    </row>
    <row r="25" spans="1:18" x14ac:dyDescent="0.35">
      <c r="A25" s="45" t="s">
        <v>51</v>
      </c>
      <c r="B25" s="11" t="s">
        <v>52</v>
      </c>
      <c r="C25" s="9">
        <v>240911582</v>
      </c>
      <c r="D25" s="21">
        <v>180538540</v>
      </c>
      <c r="E25" s="21">
        <v>157653551</v>
      </c>
      <c r="F25" s="28">
        <v>128304091</v>
      </c>
      <c r="G25" s="28">
        <v>203735764</v>
      </c>
      <c r="H25" s="28">
        <v>132454452</v>
      </c>
      <c r="I25" s="28">
        <v>180038945</v>
      </c>
      <c r="J25" s="17">
        <v>165668206</v>
      </c>
      <c r="K25" s="17">
        <v>139539321</v>
      </c>
      <c r="L25" s="17">
        <v>84914000</v>
      </c>
      <c r="M25" s="17">
        <v>164403000</v>
      </c>
      <c r="N25" s="17">
        <v>109038000</v>
      </c>
      <c r="O25" s="17">
        <v>55870000</v>
      </c>
      <c r="P25" s="28"/>
    </row>
    <row r="26" spans="1:18" x14ac:dyDescent="0.35">
      <c r="A26" s="45"/>
      <c r="B26" s="11"/>
      <c r="C26" s="9"/>
      <c r="D26" s="21"/>
      <c r="E26" s="21"/>
      <c r="F26" s="28"/>
      <c r="G26" s="28"/>
      <c r="H26" s="28"/>
      <c r="I26" s="28"/>
      <c r="J26" s="17"/>
      <c r="K26" s="17"/>
      <c r="L26" s="17"/>
      <c r="M26" s="17"/>
      <c r="N26" s="17"/>
      <c r="O26" s="17"/>
      <c r="P26" s="28"/>
    </row>
    <row r="27" spans="1:18" x14ac:dyDescent="0.35">
      <c r="A27" s="6" t="s">
        <v>169</v>
      </c>
      <c r="B27" s="22" t="s">
        <v>172</v>
      </c>
      <c r="C27" s="26">
        <v>0</v>
      </c>
      <c r="D27" s="21"/>
      <c r="E27" s="21"/>
      <c r="F27" s="28"/>
      <c r="G27" s="28"/>
      <c r="H27" s="28"/>
      <c r="I27" s="28"/>
      <c r="J27" s="17"/>
      <c r="K27" s="17"/>
      <c r="L27" s="17"/>
      <c r="M27" s="17"/>
      <c r="N27" s="17"/>
      <c r="O27" s="17"/>
      <c r="P27" s="28"/>
    </row>
    <row r="28" spans="1:18" x14ac:dyDescent="0.35">
      <c r="A28" s="6" t="s">
        <v>170</v>
      </c>
      <c r="B28" s="22" t="s">
        <v>173</v>
      </c>
      <c r="C28" s="26">
        <v>0</v>
      </c>
      <c r="D28" s="21"/>
      <c r="E28" s="21"/>
      <c r="F28" s="28"/>
      <c r="G28" s="28"/>
      <c r="H28" s="28"/>
      <c r="I28" s="28"/>
      <c r="J28" s="17"/>
      <c r="K28" s="17"/>
      <c r="L28" s="17"/>
      <c r="M28" s="17"/>
      <c r="N28" s="17"/>
      <c r="O28" s="17"/>
      <c r="P28" s="28"/>
    </row>
    <row r="29" spans="1:18" x14ac:dyDescent="0.35">
      <c r="A29" s="6" t="s">
        <v>171</v>
      </c>
      <c r="B29" s="22" t="s">
        <v>174</v>
      </c>
      <c r="C29" s="26">
        <v>1429346</v>
      </c>
      <c r="D29" s="11"/>
      <c r="E29" s="21"/>
      <c r="G29" s="28"/>
      <c r="H29" s="28"/>
      <c r="I29" s="28"/>
    </row>
    <row r="30" spans="1:18" x14ac:dyDescent="0.35">
      <c r="A30" s="45" t="s">
        <v>53</v>
      </c>
      <c r="B30" s="11" t="s">
        <v>54</v>
      </c>
      <c r="C30" s="21">
        <v>239482236</v>
      </c>
      <c r="D30" s="21">
        <v>180490894</v>
      </c>
      <c r="E30" s="21">
        <v>157397705</v>
      </c>
      <c r="F30" s="28">
        <v>126489355</v>
      </c>
      <c r="G30" s="28">
        <v>203954340</v>
      </c>
      <c r="H30" s="28">
        <v>133079593</v>
      </c>
      <c r="I30" s="28">
        <v>183752059</v>
      </c>
      <c r="J30" s="17">
        <v>162190139</v>
      </c>
      <c r="K30" s="17">
        <v>135825141</v>
      </c>
      <c r="L30" s="17">
        <v>84343000</v>
      </c>
      <c r="M30" s="17">
        <v>160029000</v>
      </c>
      <c r="N30" s="17">
        <v>107443000</v>
      </c>
      <c r="O30" s="17">
        <v>54309000</v>
      </c>
      <c r="P30" s="28"/>
    </row>
    <row r="31" spans="1:18" x14ac:dyDescent="0.35">
      <c r="A31" s="45" t="s">
        <v>55</v>
      </c>
      <c r="B31" s="11" t="s">
        <v>56</v>
      </c>
      <c r="C31" s="21">
        <v>92949525</v>
      </c>
      <c r="D31" s="21">
        <v>35527129</v>
      </c>
      <c r="E31" s="21">
        <v>34918409</v>
      </c>
      <c r="F31" s="28">
        <v>14171000</v>
      </c>
      <c r="G31" s="28">
        <v>38550350</v>
      </c>
      <c r="H31" s="28">
        <v>25578750</v>
      </c>
      <c r="I31" s="28">
        <v>30790182</v>
      </c>
      <c r="J31" s="17">
        <v>54287346</v>
      </c>
      <c r="K31" s="17">
        <v>57550650</v>
      </c>
      <c r="L31" s="17">
        <v>63615000</v>
      </c>
      <c r="M31" s="17">
        <v>34278000</v>
      </c>
      <c r="N31" s="17">
        <v>43966000</v>
      </c>
      <c r="O31" s="17">
        <v>45413000</v>
      </c>
      <c r="P31" s="28"/>
    </row>
    <row r="32" spans="1:18" x14ac:dyDescent="0.35">
      <c r="A32" s="45" t="s">
        <v>57</v>
      </c>
      <c r="B32" s="11" t="s">
        <v>58</v>
      </c>
      <c r="C32" s="21">
        <v>35011262</v>
      </c>
      <c r="D32" s="21">
        <v>16809870</v>
      </c>
      <c r="E32" s="21">
        <v>32801338</v>
      </c>
      <c r="F32" s="28">
        <v>17958520</v>
      </c>
      <c r="G32" s="28">
        <v>16360013</v>
      </c>
      <c r="H32" s="28">
        <v>7782372</v>
      </c>
      <c r="I32" s="28">
        <v>18029760</v>
      </c>
      <c r="J32" s="17">
        <v>25543515</v>
      </c>
      <c r="K32" s="17">
        <v>13007255</v>
      </c>
      <c r="L32" s="17">
        <v>9692000</v>
      </c>
      <c r="M32" s="17">
        <v>19149000</v>
      </c>
      <c r="N32" s="17">
        <v>10853000</v>
      </c>
      <c r="O32" s="17">
        <v>16441000</v>
      </c>
      <c r="P32" s="28"/>
    </row>
    <row r="33" spans="1:6" x14ac:dyDescent="0.35">
      <c r="A33" s="51" t="s">
        <v>162</v>
      </c>
    </row>
    <row r="34" spans="1:6" x14ac:dyDescent="0.35">
      <c r="A34" s="54" t="s">
        <v>164</v>
      </c>
      <c r="E34" s="17"/>
      <c r="F34" s="4"/>
    </row>
    <row r="35" spans="1:6" x14ac:dyDescent="0.35">
      <c r="C35" s="5"/>
      <c r="E35" s="17"/>
      <c r="F35" s="28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B7B2B-05D1-4A7C-AF00-2A7FFF0B8878}">
  <dimension ref="A1:X35"/>
  <sheetViews>
    <sheetView workbookViewId="0">
      <selection activeCell="B1" sqref="B1"/>
    </sheetView>
  </sheetViews>
  <sheetFormatPr baseColWidth="10" defaultColWidth="11.453125" defaultRowHeight="13" x14ac:dyDescent="0.3"/>
  <cols>
    <col min="1" max="1" width="7" style="11" customWidth="1"/>
    <col min="2" max="2" width="63" style="11" customWidth="1"/>
    <col min="3" max="4" width="13.7265625" style="11" customWidth="1"/>
    <col min="5" max="5" width="15.08984375" style="11" customWidth="1"/>
    <col min="6" max="6" width="13.90625" style="11" customWidth="1"/>
    <col min="7" max="7" width="13.81640625" style="11" customWidth="1"/>
    <col min="8" max="10" width="12.90625" style="11" customWidth="1"/>
    <col min="11" max="15" width="13.6328125" style="11" customWidth="1"/>
    <col min="16" max="23" width="13.08984375" style="11" customWidth="1"/>
    <col min="24" max="16384" width="11.453125" style="11"/>
  </cols>
  <sheetData>
    <row r="1" spans="1:24" ht="18.5" x14ac:dyDescent="0.45">
      <c r="A1" s="12"/>
      <c r="B1" s="35" t="s">
        <v>178</v>
      </c>
      <c r="C1" s="55"/>
      <c r="D1" s="55"/>
      <c r="E1" s="55"/>
      <c r="F1" s="12"/>
      <c r="G1" s="12"/>
      <c r="H1" s="12"/>
      <c r="I1" s="12"/>
      <c r="J1" s="12"/>
      <c r="K1" s="12"/>
      <c r="L1" s="12"/>
      <c r="M1" s="12"/>
      <c r="N1" s="12"/>
    </row>
    <row r="2" spans="1:24" ht="18.5" x14ac:dyDescent="0.45">
      <c r="A2" s="12"/>
      <c r="B2" s="35" t="s">
        <v>165</v>
      </c>
      <c r="C2" s="55"/>
      <c r="D2" s="55"/>
      <c r="E2" s="55"/>
      <c r="F2" s="12"/>
      <c r="G2" s="12"/>
      <c r="H2" s="12"/>
      <c r="I2" s="12"/>
      <c r="J2" s="12"/>
      <c r="K2" s="12"/>
      <c r="L2" s="12"/>
      <c r="M2" s="12"/>
      <c r="N2" s="12"/>
    </row>
    <row r="3" spans="1:24" ht="15.5" x14ac:dyDescent="0.35">
      <c r="A3" s="12"/>
      <c r="B3" s="19" t="s">
        <v>166</v>
      </c>
      <c r="C3" s="38"/>
      <c r="D3" s="39"/>
      <c r="E3" s="56"/>
      <c r="F3" s="41"/>
      <c r="G3" s="41"/>
      <c r="H3" s="41"/>
      <c r="I3" s="41"/>
      <c r="J3" s="41"/>
      <c r="K3" s="41"/>
      <c r="L3" s="41"/>
      <c r="M3" s="41"/>
      <c r="N3" s="41"/>
      <c r="O3" s="42"/>
    </row>
    <row r="4" spans="1:24" ht="14.5" x14ac:dyDescent="0.35">
      <c r="A4" s="12"/>
      <c r="B4" s="12"/>
      <c r="C4" s="43">
        <v>2020</v>
      </c>
      <c r="D4" s="43">
        <v>2019</v>
      </c>
      <c r="E4" s="43">
        <v>2018</v>
      </c>
      <c r="F4" s="43">
        <v>2017</v>
      </c>
      <c r="G4" s="43">
        <v>2016</v>
      </c>
      <c r="H4" s="43">
        <v>2015</v>
      </c>
      <c r="I4" s="43">
        <v>2014</v>
      </c>
      <c r="J4" s="43">
        <v>2013</v>
      </c>
      <c r="K4" s="43">
        <v>2012</v>
      </c>
      <c r="L4" s="44">
        <v>2011</v>
      </c>
      <c r="M4" s="44">
        <v>2010</v>
      </c>
      <c r="N4" s="44">
        <v>2009</v>
      </c>
      <c r="O4" s="44">
        <v>2008</v>
      </c>
      <c r="Q4" s="44"/>
      <c r="R4" s="44"/>
      <c r="S4" s="44"/>
      <c r="T4" s="44"/>
      <c r="U4" s="44"/>
      <c r="V4" s="44"/>
      <c r="W4" s="44"/>
      <c r="X4" s="44"/>
    </row>
    <row r="5" spans="1:24" ht="14.5" x14ac:dyDescent="0.35">
      <c r="A5" s="45" t="s">
        <v>19</v>
      </c>
      <c r="B5" s="11" t="s">
        <v>20</v>
      </c>
      <c r="C5" s="25">
        <f>'Tidsserier-resultat'!C5-'Tidsserier-resultat-megler'!C5</f>
        <v>1298134467</v>
      </c>
      <c r="D5" s="25">
        <f>'Tidsserier-resultat'!D5-'Tidsserier-resultat-megler'!D5</f>
        <v>1171590460</v>
      </c>
      <c r="E5" s="25">
        <f>'Tidsserier-resultat'!E5-'Tidsserier-resultat-megler'!E5</f>
        <v>1367225297</v>
      </c>
      <c r="F5" s="25">
        <f>'Tidsserier-resultat'!F5-'Tidsserier-resultat-megler'!F5</f>
        <v>1336655818</v>
      </c>
      <c r="G5" s="25">
        <f>'Tidsserier-resultat'!G5-'Tidsserier-resultat-megler'!G5</f>
        <v>1169282274</v>
      </c>
      <c r="H5" s="25">
        <f>'Tidsserier-resultat'!H5-'Tidsserier-resultat-megler'!H5</f>
        <v>986246064</v>
      </c>
      <c r="I5" s="25">
        <f>'Tidsserier-resultat'!I5-'Tidsserier-resultat-megler'!I5</f>
        <v>1112909996</v>
      </c>
      <c r="J5" s="25">
        <f>'Tidsserier-resultat'!J5-'Tidsserier-resultat-megler'!J5</f>
        <v>1036489030</v>
      </c>
      <c r="K5" s="25">
        <f>'Tidsserier-resultat'!K5-'Tidsserier-resultat-megler'!K5</f>
        <v>949736876</v>
      </c>
      <c r="L5" s="25">
        <f>'Tidsserier-resultat'!L5-'Tidsserier-resultat-megler'!L5</f>
        <v>912184000</v>
      </c>
      <c r="M5" s="25">
        <f>'Tidsserier-resultat'!M5-'Tidsserier-resultat-megler'!M5</f>
        <v>1020870000</v>
      </c>
      <c r="N5" s="25">
        <f>'Tidsserier-resultat'!N5-'Tidsserier-resultat-megler'!N5</f>
        <v>1135880000</v>
      </c>
      <c r="O5" s="25">
        <f>'Tidsserier-resultat'!O5-'Tidsserier-resultat-megler'!O5</f>
        <v>1061434000</v>
      </c>
      <c r="Q5" s="10"/>
      <c r="R5" s="10"/>
      <c r="S5" s="10"/>
      <c r="T5" s="10"/>
      <c r="U5" s="10"/>
      <c r="V5" s="10"/>
      <c r="W5" s="10"/>
      <c r="X5" s="10"/>
    </row>
    <row r="6" spans="1:24" ht="14.5" x14ac:dyDescent="0.35">
      <c r="A6" s="45" t="s">
        <v>21</v>
      </c>
      <c r="B6" s="11" t="s">
        <v>22</v>
      </c>
      <c r="C6" s="25">
        <f>'Tidsserier-resultat'!C6-'Tidsserier-resultat-megler'!C6</f>
        <v>1126664558</v>
      </c>
      <c r="D6" s="25">
        <f>'Tidsserier-resultat'!D6-'Tidsserier-resultat-megler'!D6</f>
        <v>989352301</v>
      </c>
      <c r="E6" s="25">
        <f>'Tidsserier-resultat'!E6-'Tidsserier-resultat-megler'!E6</f>
        <v>209187957</v>
      </c>
      <c r="F6" s="25">
        <f>'Tidsserier-resultat'!F6-'Tidsserier-resultat-megler'!F6</f>
        <v>243484464</v>
      </c>
      <c r="G6" s="25">
        <f>'Tidsserier-resultat'!G6-'Tidsserier-resultat-megler'!G6</f>
        <v>238314610</v>
      </c>
      <c r="H6" s="25">
        <f>'Tidsserier-resultat'!H6-'Tidsserier-resultat-megler'!H6</f>
        <v>314735805</v>
      </c>
      <c r="I6" s="25">
        <f>'Tidsserier-resultat'!I6-'Tidsserier-resultat-megler'!I6</f>
        <v>372704971</v>
      </c>
      <c r="J6" s="25">
        <f>'Tidsserier-resultat'!J6-'Tidsserier-resultat-megler'!J6</f>
        <v>371220665</v>
      </c>
      <c r="K6" s="25">
        <f>'Tidsserier-resultat'!K6-'Tidsserier-resultat-megler'!K6</f>
        <v>244369091</v>
      </c>
      <c r="L6" s="25">
        <f>'Tidsserier-resultat'!L6-'Tidsserier-resultat-megler'!L6</f>
        <v>212037000</v>
      </c>
      <c r="M6" s="25">
        <f>'Tidsserier-resultat'!M6-'Tidsserier-resultat-megler'!M6</f>
        <v>178640000</v>
      </c>
      <c r="N6" s="25">
        <f>'Tidsserier-resultat'!N6-'Tidsserier-resultat-megler'!N6</f>
        <v>278562000</v>
      </c>
      <c r="O6" s="25">
        <f>'Tidsserier-resultat'!O6-'Tidsserier-resultat-megler'!O6</f>
        <v>766151000</v>
      </c>
      <c r="Q6" s="10"/>
      <c r="R6" s="10"/>
      <c r="S6" s="10"/>
      <c r="T6" s="10"/>
      <c r="U6" s="10"/>
      <c r="V6" s="10"/>
      <c r="W6" s="10"/>
      <c r="X6" s="10"/>
    </row>
    <row r="7" spans="1:24" ht="14.5" x14ac:dyDescent="0.35">
      <c r="A7" s="45" t="s">
        <v>23</v>
      </c>
      <c r="B7" s="11" t="s">
        <v>24</v>
      </c>
      <c r="C7" s="25">
        <f>'Tidsserier-resultat'!C7-'Tidsserier-resultat-megler'!C7</f>
        <v>30503978</v>
      </c>
      <c r="D7" s="25">
        <f>'Tidsserier-resultat'!D7-'Tidsserier-resultat-megler'!D7</f>
        <v>45111092</v>
      </c>
      <c r="E7" s="25">
        <f>'Tidsserier-resultat'!E7-'Tidsserier-resultat-megler'!E7</f>
        <v>958588511</v>
      </c>
      <c r="F7" s="25">
        <f>'Tidsserier-resultat'!F7-'Tidsserier-resultat-megler'!F7</f>
        <v>861902034</v>
      </c>
      <c r="G7" s="25">
        <f>'Tidsserier-resultat'!G7-'Tidsserier-resultat-megler'!G7</f>
        <v>786509400</v>
      </c>
      <c r="H7" s="25">
        <f>'Tidsserier-resultat'!H7-'Tidsserier-resultat-megler'!H7</f>
        <v>547303585</v>
      </c>
      <c r="I7" s="25">
        <f>'Tidsserier-resultat'!I7-'Tidsserier-resultat-megler'!I7</f>
        <v>649968630</v>
      </c>
      <c r="J7" s="25">
        <f>'Tidsserier-resultat'!J7-'Tidsserier-resultat-megler'!J7</f>
        <v>567349269</v>
      </c>
      <c r="K7" s="25">
        <f>'Tidsserier-resultat'!K7-'Tidsserier-resultat-megler'!K7</f>
        <v>621764935</v>
      </c>
      <c r="L7" s="25">
        <f>'Tidsserier-resultat'!L7-'Tidsserier-resultat-megler'!L7</f>
        <v>604274000</v>
      </c>
      <c r="M7" s="25">
        <f>'Tidsserier-resultat'!M7-'Tidsserier-resultat-megler'!M7</f>
        <v>744214000</v>
      </c>
      <c r="N7" s="25">
        <f>'Tidsserier-resultat'!N7-'Tidsserier-resultat-megler'!N7</f>
        <v>757552000</v>
      </c>
      <c r="O7" s="25">
        <f>'Tidsserier-resultat'!O7-'Tidsserier-resultat-megler'!O7</f>
        <v>848065000</v>
      </c>
      <c r="Q7" s="10"/>
      <c r="R7" s="10"/>
      <c r="S7" s="10"/>
      <c r="T7" s="10"/>
      <c r="U7" s="10"/>
      <c r="V7" s="10"/>
      <c r="W7" s="10"/>
      <c r="X7" s="10"/>
    </row>
    <row r="8" spans="1:24" ht="14.5" x14ac:dyDescent="0.35">
      <c r="A8" s="45" t="s">
        <v>25</v>
      </c>
      <c r="B8" s="11" t="s">
        <v>26</v>
      </c>
      <c r="C8" s="25">
        <f>'Tidsserier-resultat'!C8-'Tidsserier-resultat-megler'!C8</f>
        <v>48782531</v>
      </c>
      <c r="D8" s="25">
        <f>'Tidsserier-resultat'!D8-'Tidsserier-resultat-megler'!D8</f>
        <v>47702735</v>
      </c>
      <c r="E8" s="25">
        <f>'Tidsserier-resultat'!E8-'Tidsserier-resultat-megler'!E8</f>
        <v>72406122</v>
      </c>
      <c r="F8" s="25">
        <f>'Tidsserier-resultat'!F8-'Tidsserier-resultat-megler'!F8</f>
        <v>4826989</v>
      </c>
      <c r="G8" s="25">
        <f>'Tidsserier-resultat'!G8-'Tidsserier-resultat-megler'!G8</f>
        <v>16590937</v>
      </c>
      <c r="H8" s="25">
        <f>'Tidsserier-resultat'!H8-'Tidsserier-resultat-megler'!H8</f>
        <v>7585593</v>
      </c>
      <c r="I8" s="25">
        <f>'Tidsserier-resultat'!I8-'Tidsserier-resultat-megler'!I8</f>
        <v>3129628</v>
      </c>
      <c r="J8" s="25">
        <f>'Tidsserier-resultat'!J8-'Tidsserier-resultat-megler'!J8</f>
        <v>-27639216</v>
      </c>
      <c r="K8" s="25">
        <f>'Tidsserier-resultat'!K8-'Tidsserier-resultat-megler'!K8</f>
        <v>8244823</v>
      </c>
      <c r="L8" s="25">
        <f>'Tidsserier-resultat'!L8-'Tidsserier-resultat-megler'!L8</f>
        <v>8680000</v>
      </c>
      <c r="M8" s="25">
        <f>'Tidsserier-resultat'!M8-'Tidsserier-resultat-megler'!M8</f>
        <v>3969000</v>
      </c>
      <c r="N8" s="25">
        <f>'Tidsserier-resultat'!N8-'Tidsserier-resultat-megler'!N8</f>
        <v>1527000</v>
      </c>
      <c r="O8" s="25">
        <f>'Tidsserier-resultat'!O8-'Tidsserier-resultat-megler'!O8</f>
        <v>-320382000</v>
      </c>
      <c r="Q8" s="10"/>
      <c r="R8" s="10"/>
      <c r="S8" s="10"/>
      <c r="T8" s="10"/>
      <c r="U8" s="10"/>
      <c r="V8" s="10"/>
      <c r="W8" s="10"/>
      <c r="X8" s="10"/>
    </row>
    <row r="9" spans="1:24" ht="14.5" x14ac:dyDescent="0.35">
      <c r="A9" s="45" t="s">
        <v>27</v>
      </c>
      <c r="B9" s="11" t="s">
        <v>28</v>
      </c>
      <c r="C9" s="25">
        <f>'Tidsserier-resultat'!C9-'Tidsserier-resultat-megler'!C9</f>
        <v>24983472</v>
      </c>
      <c r="D9" s="25">
        <f>'Tidsserier-resultat'!D9-'Tidsserier-resultat-megler'!D9</f>
        <v>23967283</v>
      </c>
      <c r="E9" s="25">
        <f>'Tidsserier-resultat'!E9-'Tidsserier-resultat-megler'!E9</f>
        <v>69819211</v>
      </c>
      <c r="F9" s="25">
        <f>'Tidsserier-resultat'!F9-'Tidsserier-resultat-megler'!F9</f>
        <v>127141887</v>
      </c>
      <c r="G9" s="25">
        <f>'Tidsserier-resultat'!G9-'Tidsserier-resultat-megler'!G9</f>
        <v>114589524</v>
      </c>
      <c r="H9" s="25">
        <f>'Tidsserier-resultat'!H9-'Tidsserier-resultat-megler'!H9</f>
        <v>99223882</v>
      </c>
      <c r="I9" s="25">
        <f>'Tidsserier-resultat'!I9-'Tidsserier-resultat-megler'!I9</f>
        <v>71659547</v>
      </c>
      <c r="J9" s="25">
        <f>'Tidsserier-resultat'!J9-'Tidsserier-resultat-megler'!J9</f>
        <v>83668763</v>
      </c>
      <c r="K9" s="25">
        <f>'Tidsserier-resultat'!K9-'Tidsserier-resultat-megler'!K9</f>
        <v>61569362</v>
      </c>
      <c r="L9" s="25">
        <f>'Tidsserier-resultat'!L9-'Tidsserier-resultat-megler'!L9</f>
        <v>75110000</v>
      </c>
      <c r="M9" s="25">
        <f>'Tidsserier-resultat'!M9-'Tidsserier-resultat-megler'!M9</f>
        <v>79291000</v>
      </c>
      <c r="N9" s="25">
        <f>'Tidsserier-resultat'!N9-'Tidsserier-resultat-megler'!N9</f>
        <v>94072000</v>
      </c>
      <c r="O9" s="25">
        <f>'Tidsserier-resultat'!O9-'Tidsserier-resultat-megler'!O9</f>
        <v>-125478000</v>
      </c>
      <c r="Q9" s="10"/>
      <c r="R9" s="10"/>
      <c r="S9" s="10"/>
      <c r="T9" s="10"/>
      <c r="U9" s="10"/>
      <c r="V9" s="10"/>
      <c r="W9" s="10"/>
      <c r="X9" s="10"/>
    </row>
    <row r="10" spans="1:24" ht="14.5" x14ac:dyDescent="0.35">
      <c r="A10" s="45" t="s">
        <v>29</v>
      </c>
      <c r="B10" s="11" t="s">
        <v>30</v>
      </c>
      <c r="C10" s="25">
        <f>'Tidsserier-resultat'!C10-'Tidsserier-resultat-megler'!C10</f>
        <v>67199928</v>
      </c>
      <c r="D10" s="25">
        <f>'Tidsserier-resultat'!D10-'Tidsserier-resultat-megler'!D10</f>
        <v>65457049</v>
      </c>
      <c r="E10" s="25">
        <f>'Tidsserier-resultat'!E10-'Tidsserier-resultat-megler'!E10</f>
        <v>57223496</v>
      </c>
      <c r="F10" s="25">
        <f>'Tidsserier-resultat'!F10-'Tidsserier-resultat-megler'!F10</f>
        <v>52711242</v>
      </c>
      <c r="G10" s="25">
        <f>'Tidsserier-resultat'!G10-'Tidsserier-resultat-megler'!G10</f>
        <v>13277803</v>
      </c>
      <c r="H10" s="25">
        <f>'Tidsserier-resultat'!H10-'Tidsserier-resultat-megler'!H10</f>
        <v>17397199</v>
      </c>
      <c r="I10" s="25">
        <f>'Tidsserier-resultat'!I10-'Tidsserier-resultat-megler'!I10</f>
        <v>1544722</v>
      </c>
      <c r="J10" s="25">
        <f>'Tidsserier-resultat'!J10-'Tidsserier-resultat-megler'!J10</f>
        <v>14250333</v>
      </c>
      <c r="K10" s="25">
        <f>'Tidsserier-resultat'!K10-'Tidsserier-resultat-megler'!K10</f>
        <v>13788665</v>
      </c>
      <c r="L10" s="25">
        <f>'Tidsserier-resultat'!L10-'Tidsserier-resultat-megler'!L10</f>
        <v>12083000</v>
      </c>
      <c r="M10" s="25">
        <f>'Tidsserier-resultat'!M10-'Tidsserier-resultat-megler'!M10</f>
        <v>597000</v>
      </c>
      <c r="N10" s="25">
        <f>'Tidsserier-resultat'!N10-'Tidsserier-resultat-megler'!N10</f>
        <v>4167000</v>
      </c>
      <c r="O10" s="25">
        <f>'Tidsserier-resultat'!O10-'Tidsserier-resultat-megler'!O10</f>
        <v>7232000</v>
      </c>
      <c r="Q10" s="10"/>
      <c r="R10" s="10"/>
      <c r="S10" s="10"/>
      <c r="T10" s="10"/>
      <c r="U10" s="10"/>
      <c r="V10" s="10"/>
      <c r="W10" s="10"/>
      <c r="X10" s="10"/>
    </row>
    <row r="11" spans="1:24" ht="14.5" x14ac:dyDescent="0.35">
      <c r="A11" s="45"/>
      <c r="B11" s="12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Q11" s="10"/>
      <c r="R11" s="10"/>
      <c r="S11" s="10"/>
      <c r="T11" s="10"/>
      <c r="U11" s="10"/>
      <c r="V11" s="10"/>
      <c r="W11" s="10"/>
      <c r="X11" s="10"/>
    </row>
    <row r="12" spans="1:24" ht="14.5" x14ac:dyDescent="0.35">
      <c r="A12" s="45" t="s">
        <v>31</v>
      </c>
      <c r="B12" s="11" t="s">
        <v>32</v>
      </c>
      <c r="C12" s="25">
        <f>'Tidsserier-resultat'!C12-'Tidsserier-resultat-megler'!C11</f>
        <v>1188717530</v>
      </c>
      <c r="D12" s="25">
        <f>'Tidsserier-resultat'!D12-'Tidsserier-resultat-megler'!D11</f>
        <v>1124715312</v>
      </c>
      <c r="E12" s="25">
        <f>'Tidsserier-resultat'!E12-'Tidsserier-resultat-megler'!E11</f>
        <v>1334047696</v>
      </c>
      <c r="F12" s="25">
        <f>'Tidsserier-resultat'!F12-'Tidsserier-resultat-megler'!F11</f>
        <v>1263531603</v>
      </c>
      <c r="G12" s="25">
        <f>'Tidsserier-resultat'!G12-'Tidsserier-resultat-megler'!G11</f>
        <v>1126193892</v>
      </c>
      <c r="H12" s="25">
        <f>'Tidsserier-resultat'!H12-'Tidsserier-resultat-megler'!H11</f>
        <v>950974658</v>
      </c>
      <c r="I12" s="25">
        <f>'Tidsserier-resultat'!I12-'Tidsserier-resultat-megler'!I11</f>
        <v>1042544059</v>
      </c>
      <c r="J12" s="25">
        <f>'Tidsserier-resultat'!J12-'Tidsserier-resultat-megler'!J11</f>
        <v>988519297</v>
      </c>
      <c r="K12" s="25">
        <f>'Tidsserier-resultat'!K12-'Tidsserier-resultat-megler'!K11</f>
        <v>1023570997</v>
      </c>
      <c r="L12" s="25">
        <f>'Tidsserier-resultat'!L12-'Tidsserier-resultat-megler'!L11</f>
        <v>892336000</v>
      </c>
      <c r="M12" s="25">
        <f>'Tidsserier-resultat'!M12-'Tidsserier-resultat-megler'!M11</f>
        <v>958143000</v>
      </c>
      <c r="N12" s="25">
        <f>'Tidsserier-resultat'!N12-'Tidsserier-resultat-megler'!N11</f>
        <v>1104756000</v>
      </c>
      <c r="O12" s="25">
        <f>'Tidsserier-resultat'!O12-'Tidsserier-resultat-megler'!O11</f>
        <v>1015785000</v>
      </c>
      <c r="Q12" s="10"/>
      <c r="R12" s="10"/>
      <c r="S12" s="10"/>
      <c r="T12" s="10"/>
      <c r="U12" s="10"/>
      <c r="V12" s="10"/>
      <c r="W12" s="10"/>
      <c r="X12" s="10"/>
    </row>
    <row r="13" spans="1:24" ht="14.5" x14ac:dyDescent="0.35">
      <c r="A13" s="45" t="s">
        <v>33</v>
      </c>
      <c r="B13" s="11" t="s">
        <v>34</v>
      </c>
      <c r="C13" s="25">
        <f>'Tidsserier-resultat'!C13-'Tidsserier-resultat-megler'!C12</f>
        <v>570372544</v>
      </c>
      <c r="D13" s="25">
        <f>'Tidsserier-resultat'!D13-'Tidsserier-resultat-megler'!D12</f>
        <v>548530091</v>
      </c>
      <c r="E13" s="25">
        <f>'Tidsserier-resultat'!E13-'Tidsserier-resultat-megler'!E12</f>
        <v>574103824</v>
      </c>
      <c r="F13" s="25">
        <f>'Tidsserier-resultat'!F13-'Tidsserier-resultat-megler'!F12</f>
        <v>555524759</v>
      </c>
      <c r="G13" s="25">
        <f>'Tidsserier-resultat'!G13-'Tidsserier-resultat-megler'!G12</f>
        <v>481255212</v>
      </c>
      <c r="H13" s="25">
        <f>'Tidsserier-resultat'!H13-'Tidsserier-resultat-megler'!H12</f>
        <v>442573401</v>
      </c>
      <c r="I13" s="25">
        <f>'Tidsserier-resultat'!I13-'Tidsserier-resultat-megler'!I12</f>
        <v>545537487</v>
      </c>
      <c r="J13" s="25">
        <f>'Tidsserier-resultat'!J13-'Tidsserier-resultat-megler'!J12</f>
        <v>479440672</v>
      </c>
      <c r="K13" s="25">
        <f>'Tidsserier-resultat'!K13-'Tidsserier-resultat-megler'!K12</f>
        <v>-768427787</v>
      </c>
      <c r="L13" s="25">
        <f>'Tidsserier-resultat'!L13-'Tidsserier-resultat-megler'!L12</f>
        <v>418819000</v>
      </c>
      <c r="M13" s="25">
        <f>'Tidsserier-resultat'!M13-'Tidsserier-resultat-megler'!M12</f>
        <v>480963000</v>
      </c>
      <c r="N13" s="25">
        <f>'Tidsserier-resultat'!N13-'Tidsserier-resultat-megler'!N12</f>
        <v>565148000</v>
      </c>
      <c r="O13" s="25">
        <f>'Tidsserier-resultat'!O13-'Tidsserier-resultat-megler'!O12</f>
        <v>461501000</v>
      </c>
      <c r="Q13" s="10"/>
      <c r="R13" s="10"/>
      <c r="S13" s="10"/>
      <c r="T13" s="10"/>
      <c r="U13" s="10"/>
      <c r="V13" s="10"/>
      <c r="W13" s="10"/>
      <c r="X13" s="10"/>
    </row>
    <row r="14" spans="1:24" ht="14.5" x14ac:dyDescent="0.35">
      <c r="A14" s="45" t="s">
        <v>35</v>
      </c>
      <c r="B14" s="11" t="s">
        <v>36</v>
      </c>
      <c r="C14" s="25">
        <f>'Tidsserier-resultat'!C14-'Tidsserier-resultat-megler'!C13</f>
        <v>37299830</v>
      </c>
      <c r="D14" s="25">
        <f>'Tidsserier-resultat'!D14-'Tidsserier-resultat-megler'!D13</f>
        <v>29132549</v>
      </c>
      <c r="E14" s="25">
        <f>'Tidsserier-resultat'!E14-'Tidsserier-resultat-megler'!E13</f>
        <v>27968868</v>
      </c>
      <c r="F14" s="25">
        <f>'Tidsserier-resultat'!F14-'Tidsserier-resultat-megler'!F13</f>
        <v>27021194</v>
      </c>
      <c r="G14" s="25">
        <f>'Tidsserier-resultat'!G14-'Tidsserier-resultat-megler'!G13</f>
        <v>24382739</v>
      </c>
      <c r="H14" s="25">
        <f>'Tidsserier-resultat'!H14-'Tidsserier-resultat-megler'!H13</f>
        <v>26157062</v>
      </c>
      <c r="I14" s="25">
        <f>'Tidsserier-resultat'!I14-'Tidsserier-resultat-megler'!I13</f>
        <v>22508778</v>
      </c>
      <c r="J14" s="25">
        <f>'Tidsserier-resultat'!J14-'Tidsserier-resultat-megler'!J13</f>
        <v>18948694</v>
      </c>
      <c r="K14" s="25">
        <f>'Tidsserier-resultat'!K14-'Tidsserier-resultat-megler'!K13</f>
        <v>129155875</v>
      </c>
      <c r="L14" s="25">
        <f>'Tidsserier-resultat'!L14-'Tidsserier-resultat-megler'!L13</f>
        <v>17239000</v>
      </c>
      <c r="M14" s="25">
        <f>'Tidsserier-resultat'!M14-'Tidsserier-resultat-megler'!M13</f>
        <v>27219000</v>
      </c>
      <c r="N14" s="25">
        <f>'Tidsserier-resultat'!N14-'Tidsserier-resultat-megler'!N13</f>
        <v>54433000</v>
      </c>
      <c r="O14" s="25">
        <f>'Tidsserier-resultat'!O14-'Tidsserier-resultat-megler'!O13</f>
        <v>24671000</v>
      </c>
      <c r="Q14" s="10"/>
      <c r="R14" s="10"/>
      <c r="S14" s="10"/>
      <c r="T14" s="10"/>
      <c r="U14" s="10"/>
      <c r="V14" s="10"/>
      <c r="W14" s="10"/>
      <c r="X14" s="10"/>
    </row>
    <row r="15" spans="1:24" ht="14.5" x14ac:dyDescent="0.35">
      <c r="A15" s="45" t="s">
        <v>37</v>
      </c>
      <c r="B15" s="11" t="s">
        <v>38</v>
      </c>
      <c r="C15" s="25">
        <f>'Tidsserier-resultat'!C15-'Tidsserier-resultat-megler'!C14</f>
        <v>581045156</v>
      </c>
      <c r="D15" s="25">
        <f>'Tidsserier-resultat'!D15-'Tidsserier-resultat-megler'!D14</f>
        <v>547052672</v>
      </c>
      <c r="E15" s="25">
        <f>'Tidsserier-resultat'!E15-'Tidsserier-resultat-megler'!E14</f>
        <v>731975004</v>
      </c>
      <c r="F15" s="25">
        <f>'Tidsserier-resultat'!F15-'Tidsserier-resultat-megler'!F14</f>
        <v>680985650</v>
      </c>
      <c r="G15" s="25">
        <f>'Tidsserier-resultat'!G15-'Tidsserier-resultat-megler'!G14</f>
        <v>620555941</v>
      </c>
      <c r="H15" s="25">
        <f>'Tidsserier-resultat'!H15-'Tidsserier-resultat-megler'!H14</f>
        <v>482244195</v>
      </c>
      <c r="I15" s="25">
        <f>'Tidsserier-resultat'!I15-'Tidsserier-resultat-megler'!I14</f>
        <v>474497794</v>
      </c>
      <c r="J15" s="25">
        <f>'Tidsserier-resultat'!J15-'Tidsserier-resultat-megler'!J14</f>
        <v>-300596938</v>
      </c>
      <c r="K15" s="25">
        <f>'Tidsserier-resultat'!K15-'Tidsserier-resultat-megler'!K14</f>
        <v>396622046</v>
      </c>
      <c r="L15" s="25">
        <f>'Tidsserier-resultat'!L15-'Tidsserier-resultat-megler'!L14</f>
        <v>456278000</v>
      </c>
      <c r="M15" s="25">
        <f>'Tidsserier-resultat'!M15-'Tidsserier-resultat-megler'!M14</f>
        <v>449961000</v>
      </c>
      <c r="N15" s="25">
        <f>'Tidsserier-resultat'!N15-'Tidsserier-resultat-megler'!N14</f>
        <v>485175000</v>
      </c>
      <c r="O15" s="25">
        <f>'Tidsserier-resultat'!O15-'Tidsserier-resultat-megler'!O14</f>
        <v>529613000</v>
      </c>
      <c r="Q15" s="10"/>
      <c r="R15" s="10"/>
      <c r="S15" s="10"/>
      <c r="T15" s="10"/>
      <c r="U15" s="10"/>
      <c r="V15" s="10"/>
      <c r="W15" s="10"/>
      <c r="X15" s="10"/>
    </row>
    <row r="16" spans="1:24" ht="14.5" x14ac:dyDescent="0.35">
      <c r="A16" s="45"/>
      <c r="B16" s="12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Q16" s="10"/>
      <c r="R16" s="10"/>
      <c r="S16" s="10"/>
      <c r="T16" s="10"/>
      <c r="U16" s="10"/>
      <c r="V16" s="10"/>
      <c r="W16" s="10"/>
      <c r="X16" s="10"/>
    </row>
    <row r="17" spans="1:24" ht="14.5" x14ac:dyDescent="0.35">
      <c r="A17" s="45" t="s">
        <v>39</v>
      </c>
      <c r="B17" s="11" t="s">
        <v>40</v>
      </c>
      <c r="C17" s="25">
        <f>'Tidsserier-resultat'!C17-'Tidsserier-resultat-megler'!C16</f>
        <v>109416937</v>
      </c>
      <c r="D17" s="25">
        <f>'Tidsserier-resultat'!D17-'Tidsserier-resultat-megler'!D16</f>
        <v>46875148</v>
      </c>
      <c r="E17" s="25">
        <f>'Tidsserier-resultat'!E17-'Tidsserier-resultat-megler'!E16</f>
        <v>33177601</v>
      </c>
      <c r="F17" s="25">
        <f>'Tidsserier-resultat'!F17-'Tidsserier-resultat-megler'!F16</f>
        <v>72657444</v>
      </c>
      <c r="G17" s="25">
        <f>'Tidsserier-resultat'!G17-'Tidsserier-resultat-megler'!G16</f>
        <v>43088382</v>
      </c>
      <c r="H17" s="25">
        <f>'Tidsserier-resultat'!H17-'Tidsserier-resultat-megler'!H16</f>
        <v>-156161168</v>
      </c>
      <c r="I17" s="25">
        <f>'Tidsserier-resultat'!I17-'Tidsserier-resultat-megler'!I16</f>
        <v>-189689990</v>
      </c>
      <c r="J17" s="25">
        <f>'Tidsserier-resultat'!J17-'Tidsserier-resultat-megler'!J16</f>
        <v>47969733</v>
      </c>
      <c r="K17" s="25">
        <f>'Tidsserier-resultat'!K17-'Tidsserier-resultat-megler'!K16</f>
        <v>-73834121</v>
      </c>
      <c r="L17" s="25">
        <f>'Tidsserier-resultat'!L17-'Tidsserier-resultat-megler'!L16</f>
        <v>19848000</v>
      </c>
      <c r="M17" s="25">
        <f>'Tidsserier-resultat'!M17-'Tidsserier-resultat-megler'!M16</f>
        <v>48568000</v>
      </c>
      <c r="N17" s="25">
        <f>'Tidsserier-resultat'!N17-'Tidsserier-resultat-megler'!N16</f>
        <v>31124000</v>
      </c>
      <c r="O17" s="25">
        <f>'Tidsserier-resultat'!O17-'Tidsserier-resultat-megler'!O16</f>
        <v>45649000</v>
      </c>
      <c r="Q17" s="10"/>
      <c r="R17" s="10"/>
      <c r="S17" s="10"/>
      <c r="T17" s="10"/>
      <c r="U17" s="10"/>
      <c r="V17" s="10"/>
      <c r="W17" s="10"/>
      <c r="X17" s="10"/>
    </row>
    <row r="18" spans="1:24" ht="14.5" x14ac:dyDescent="0.35">
      <c r="A18" s="45"/>
      <c r="B18" s="12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Q18" s="10"/>
      <c r="R18" s="10"/>
      <c r="S18" s="10"/>
      <c r="T18" s="10"/>
      <c r="U18" s="10"/>
      <c r="V18" s="10"/>
      <c r="W18" s="10"/>
      <c r="X18" s="10"/>
    </row>
    <row r="19" spans="1:24" ht="14.5" x14ac:dyDescent="0.35">
      <c r="A19" s="45" t="s">
        <v>41</v>
      </c>
      <c r="B19" s="11" t="s">
        <v>42</v>
      </c>
      <c r="C19" s="25">
        <f>'Tidsserier-resultat'!C19-'Tidsserier-resultat-megler'!C18</f>
        <v>4507757</v>
      </c>
      <c r="D19" s="25">
        <f>'Tidsserier-resultat'!D19-'Tidsserier-resultat-megler'!D18</f>
        <v>13176766</v>
      </c>
      <c r="E19" s="25">
        <f>'Tidsserier-resultat'!E19-'Tidsserier-resultat-megler'!E18</f>
        <v>25077315</v>
      </c>
      <c r="F19" s="25">
        <f>'Tidsserier-resultat'!F19-'Tidsserier-resultat-megler'!F18</f>
        <v>-10460729</v>
      </c>
      <c r="G19" s="25">
        <f>'Tidsserier-resultat'!G19-'Tidsserier-resultat-megler'!G18</f>
        <v>5073960</v>
      </c>
      <c r="H19" s="25">
        <f>'Tidsserier-resultat'!H19-'Tidsserier-resultat-megler'!H18</f>
        <v>19783574</v>
      </c>
      <c r="I19" s="25">
        <f>'Tidsserier-resultat'!I19-'Tidsserier-resultat-megler'!I18</f>
        <v>40270892</v>
      </c>
      <c r="J19" s="25">
        <f>'Tidsserier-resultat'!J19-'Tidsserier-resultat-megler'!J18</f>
        <v>16878594</v>
      </c>
      <c r="K19" s="25">
        <f>'Tidsserier-resultat'!K19-'Tidsserier-resultat-megler'!K18</f>
        <v>11422558</v>
      </c>
      <c r="L19" s="25">
        <f>'Tidsserier-resultat'!L19-'Tidsserier-resultat-megler'!L18</f>
        <v>7621000</v>
      </c>
      <c r="M19" s="25">
        <f>'Tidsserier-resultat'!M19-'Tidsserier-resultat-megler'!M18</f>
        <v>-2578000</v>
      </c>
      <c r="N19" s="25">
        <f>'Tidsserier-resultat'!N19-'Tidsserier-resultat-megler'!N18</f>
        <v>-100122000</v>
      </c>
      <c r="O19" s="25">
        <f>'Tidsserier-resultat'!O19-'Tidsserier-resultat-megler'!O18</f>
        <v>15403000</v>
      </c>
      <c r="Q19" s="10"/>
      <c r="R19" s="10"/>
      <c r="S19" s="10"/>
      <c r="T19" s="10"/>
      <c r="U19" s="10"/>
      <c r="V19" s="10"/>
      <c r="W19" s="10"/>
      <c r="X19" s="10"/>
    </row>
    <row r="20" spans="1:24" ht="14.5" x14ac:dyDescent="0.35">
      <c r="A20" s="45" t="s">
        <v>43</v>
      </c>
      <c r="B20" s="11" t="s">
        <v>44</v>
      </c>
      <c r="C20" s="25">
        <f>'Tidsserier-resultat'!C20-'Tidsserier-resultat-megler'!C19</f>
        <v>29161611</v>
      </c>
      <c r="D20" s="25">
        <f>'Tidsserier-resultat'!D20-'Tidsserier-resultat-megler'!D19</f>
        <v>33178875</v>
      </c>
      <c r="E20" s="25">
        <f>'Tidsserier-resultat'!E20-'Tidsserier-resultat-megler'!E19</f>
        <v>55469489</v>
      </c>
      <c r="F20" s="25">
        <f>'Tidsserier-resultat'!F20-'Tidsserier-resultat-megler'!F19</f>
        <v>26871941</v>
      </c>
      <c r="G20" s="25">
        <f>'Tidsserier-resultat'!G20-'Tidsserier-resultat-megler'!G19</f>
        <v>16825744</v>
      </c>
      <c r="H20" s="25">
        <f>'Tidsserier-resultat'!H20-'Tidsserier-resultat-megler'!H19</f>
        <v>37296464</v>
      </c>
      <c r="I20" s="25">
        <f>'Tidsserier-resultat'!I20-'Tidsserier-resultat-megler'!I19</f>
        <v>51939629</v>
      </c>
      <c r="J20" s="25">
        <f>'Tidsserier-resultat'!J20-'Tidsserier-resultat-megler'!J19</f>
        <v>-14931318</v>
      </c>
      <c r="K20" s="25">
        <f>'Tidsserier-resultat'!K20-'Tidsserier-resultat-megler'!K19</f>
        <v>24269091</v>
      </c>
      <c r="L20" s="25">
        <f>'Tidsserier-resultat'!L20-'Tidsserier-resultat-megler'!L19</f>
        <v>31995000</v>
      </c>
      <c r="M20" s="25">
        <f>'Tidsserier-resultat'!M20-'Tidsserier-resultat-megler'!M19</f>
        <v>47357000</v>
      </c>
      <c r="N20" s="25">
        <f>'Tidsserier-resultat'!N20-'Tidsserier-resultat-megler'!N19</f>
        <v>81684000</v>
      </c>
      <c r="O20" s="25">
        <f>'Tidsserier-resultat'!O20-'Tidsserier-resultat-megler'!O19</f>
        <v>46355000</v>
      </c>
      <c r="Q20" s="10"/>
      <c r="R20" s="10"/>
      <c r="S20" s="10"/>
      <c r="T20" s="10"/>
      <c r="U20" s="10"/>
      <c r="V20" s="10"/>
      <c r="W20" s="10"/>
      <c r="X20" s="10"/>
    </row>
    <row r="21" spans="1:24" ht="14.5" x14ac:dyDescent="0.35">
      <c r="A21" s="45" t="s">
        <v>45</v>
      </c>
      <c r="B21" s="11" t="s">
        <v>46</v>
      </c>
      <c r="C21" s="25">
        <f>'Tidsserier-resultat'!C21-'Tidsserier-resultat-megler'!C20</f>
        <v>24653854</v>
      </c>
      <c r="D21" s="25">
        <f>'Tidsserier-resultat'!D21-'Tidsserier-resultat-megler'!D20</f>
        <v>20002109</v>
      </c>
      <c r="E21" s="25">
        <f>'Tidsserier-resultat'!E21-'Tidsserier-resultat-megler'!E20</f>
        <v>30392174</v>
      </c>
      <c r="F21" s="25">
        <f>'Tidsserier-resultat'!F21-'Tidsserier-resultat-megler'!F20</f>
        <v>15199321</v>
      </c>
      <c r="G21" s="25">
        <f>'Tidsserier-resultat'!G21-'Tidsserier-resultat-megler'!G20</f>
        <v>11751784</v>
      </c>
      <c r="H21" s="25">
        <f>'Tidsserier-resultat'!H21-'Tidsserier-resultat-megler'!H20</f>
        <v>17512890</v>
      </c>
      <c r="I21" s="25">
        <f>'Tidsserier-resultat'!I21-'Tidsserier-resultat-megler'!I20</f>
        <v>-19763574</v>
      </c>
      <c r="J21" s="25">
        <f>'Tidsserier-resultat'!J21-'Tidsserier-resultat-megler'!J20</f>
        <v>14755107</v>
      </c>
      <c r="K21" s="25">
        <f>'Tidsserier-resultat'!K21-'Tidsserier-resultat-megler'!K20</f>
        <v>12846533</v>
      </c>
      <c r="L21" s="25">
        <f>'Tidsserier-resultat'!L21-'Tidsserier-resultat-megler'!L20</f>
        <v>24374000</v>
      </c>
      <c r="M21" s="25">
        <f>'Tidsserier-resultat'!M21-'Tidsserier-resultat-megler'!M20</f>
        <v>49935000</v>
      </c>
      <c r="N21" s="25">
        <f>'Tidsserier-resultat'!N21-'Tidsserier-resultat-megler'!N20</f>
        <v>181806000</v>
      </c>
      <c r="O21" s="25">
        <f>'Tidsserier-resultat'!O21-'Tidsserier-resultat-megler'!O20</f>
        <v>30952000</v>
      </c>
      <c r="Q21" s="10"/>
      <c r="R21" s="10"/>
      <c r="S21" s="10"/>
      <c r="T21" s="10"/>
      <c r="U21" s="10"/>
      <c r="V21" s="10"/>
      <c r="W21" s="10"/>
      <c r="X21" s="10"/>
    </row>
    <row r="22" spans="1:24" ht="14.5" x14ac:dyDescent="0.35">
      <c r="A22" s="45"/>
      <c r="B22" s="12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Q22" s="10"/>
      <c r="R22" s="10"/>
      <c r="S22" s="10"/>
      <c r="T22" s="10"/>
      <c r="U22" s="10"/>
      <c r="V22" s="10"/>
      <c r="W22" s="10"/>
      <c r="X22" s="10"/>
    </row>
    <row r="23" spans="1:24" ht="14.5" x14ac:dyDescent="0.35">
      <c r="A23" s="45" t="s">
        <v>47</v>
      </c>
      <c r="B23" s="11" t="s">
        <v>48</v>
      </c>
      <c r="C23" s="25">
        <f>'Tidsserier-resultat'!C23-'Tidsserier-resultat-megler'!C22</f>
        <v>113924694</v>
      </c>
      <c r="D23" s="25">
        <f>'Tidsserier-resultat'!D23-'Tidsserier-resultat-megler'!D22</f>
        <v>60051914</v>
      </c>
      <c r="E23" s="25">
        <f>'Tidsserier-resultat'!E23-'Tidsserier-resultat-megler'!E22</f>
        <v>58254916</v>
      </c>
      <c r="F23" s="25">
        <f>'Tidsserier-resultat'!F23-'Tidsserier-resultat-megler'!F22</f>
        <v>84330064</v>
      </c>
      <c r="G23" s="25">
        <f>'Tidsserier-resultat'!G23-'Tidsserier-resultat-megler'!G22</f>
        <v>48162342</v>
      </c>
      <c r="H23" s="25">
        <f>'Tidsserier-resultat'!H23-'Tidsserier-resultat-megler'!H22</f>
        <v>55054980</v>
      </c>
      <c r="I23" s="25">
        <f>'Tidsserier-resultat'!I23-'Tidsserier-resultat-megler'!I22</f>
        <v>110636829</v>
      </c>
      <c r="J23" s="25">
        <f>'Tidsserier-resultat'!J23-'Tidsserier-resultat-megler'!J22</f>
        <v>64848327</v>
      </c>
      <c r="K23" s="25">
        <f>'Tidsserier-resultat'!K23-'Tidsserier-resultat-megler'!K22</f>
        <v>-62411563</v>
      </c>
      <c r="L23" s="25">
        <f>'Tidsserier-resultat'!L23-'Tidsserier-resultat-megler'!L22</f>
        <v>27469000</v>
      </c>
      <c r="M23" s="25">
        <f>'Tidsserier-resultat'!M23-'Tidsserier-resultat-megler'!M22</f>
        <v>45990000</v>
      </c>
      <c r="N23" s="25">
        <f>'Tidsserier-resultat'!N23-'Tidsserier-resultat-megler'!N22</f>
        <v>-68998000</v>
      </c>
      <c r="O23" s="25">
        <f>'Tidsserier-resultat'!O23-'Tidsserier-resultat-megler'!O22</f>
        <v>61052000</v>
      </c>
      <c r="P23" s="10"/>
      <c r="Q23" s="10"/>
      <c r="R23" s="10"/>
      <c r="S23" s="10"/>
      <c r="T23" s="10"/>
      <c r="U23" s="10"/>
      <c r="V23" s="10"/>
      <c r="W23" s="10"/>
      <c r="X23" s="10"/>
    </row>
    <row r="24" spans="1:24" ht="14.5" x14ac:dyDescent="0.35">
      <c r="A24" s="45" t="s">
        <v>49</v>
      </c>
      <c r="B24" s="11" t="s">
        <v>50</v>
      </c>
      <c r="C24" s="25">
        <f>'Tidsserier-resultat'!C24-'Tidsserier-resultat-megler'!C23</f>
        <v>56175531</v>
      </c>
      <c r="D24" s="25">
        <f>'Tidsserier-resultat'!D24-'Tidsserier-resultat-megler'!D23</f>
        <v>24559753</v>
      </c>
      <c r="E24" s="25">
        <f>'Tidsserier-resultat'!E24-'Tidsserier-resultat-megler'!E23</f>
        <v>17458659</v>
      </c>
      <c r="F24" s="25">
        <f>'Tidsserier-resultat'!F24-'Tidsserier-resultat-megler'!F23</f>
        <v>41372805</v>
      </c>
      <c r="G24" s="25">
        <f>'Tidsserier-resultat'!G24-'Tidsserier-resultat-megler'!G23</f>
        <v>-1388076</v>
      </c>
      <c r="H24" s="25">
        <f>'Tidsserier-resultat'!H24-'Tidsserier-resultat-megler'!H23</f>
        <v>84588150</v>
      </c>
      <c r="I24" s="25">
        <f>'Tidsserier-resultat'!I24-'Tidsserier-resultat-megler'!I23</f>
        <v>-35422942</v>
      </c>
      <c r="J24" s="25">
        <f>'Tidsserier-resultat'!J24-'Tidsserier-resultat-megler'!J23</f>
        <v>25982645</v>
      </c>
      <c r="K24" s="25">
        <f>'Tidsserier-resultat'!K24-'Tidsserier-resultat-megler'!K23</f>
        <v>-12489131</v>
      </c>
      <c r="L24" s="25">
        <f>'Tidsserier-resultat'!L24-'Tidsserier-resultat-megler'!L23</f>
        <v>2740000</v>
      </c>
      <c r="M24" s="25">
        <f>'Tidsserier-resultat'!M24-'Tidsserier-resultat-megler'!M23</f>
        <v>10855000</v>
      </c>
      <c r="N24" s="25">
        <f>'Tidsserier-resultat'!N24-'Tidsserier-resultat-megler'!N23</f>
        <v>25443000</v>
      </c>
      <c r="O24" s="25">
        <f>'Tidsserier-resultat'!O24-'Tidsserier-resultat-megler'!O23</f>
        <v>26396000</v>
      </c>
      <c r="Q24" s="10"/>
      <c r="R24" s="10"/>
      <c r="S24" s="10"/>
      <c r="T24" s="10"/>
      <c r="U24" s="10"/>
      <c r="V24" s="10"/>
      <c r="W24" s="10"/>
      <c r="X24" s="10"/>
    </row>
    <row r="25" spans="1:24" ht="14.5" x14ac:dyDescent="0.35">
      <c r="A25" s="45"/>
      <c r="B25" s="12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Q25" s="10"/>
      <c r="R25" s="10"/>
      <c r="S25" s="10"/>
      <c r="T25" s="10"/>
      <c r="U25" s="10"/>
      <c r="V25" s="10"/>
      <c r="W25" s="10"/>
      <c r="X25" s="10"/>
    </row>
    <row r="26" spans="1:24" ht="14.5" x14ac:dyDescent="0.35">
      <c r="A26" s="45" t="s">
        <v>51</v>
      </c>
      <c r="B26" s="11" t="s">
        <v>52</v>
      </c>
      <c r="C26" s="25">
        <f>'Tidsserier-resultat'!C26-'Tidsserier-resultat-megler'!C25</f>
        <v>57749163</v>
      </c>
      <c r="D26" s="25">
        <f>'Tidsserier-resultat'!D26-'Tidsserier-resultat-megler'!D25</f>
        <v>35492161</v>
      </c>
      <c r="E26" s="25">
        <f>'Tidsserier-resultat'!E26-'Tidsserier-resultat-megler'!E25</f>
        <v>40796257</v>
      </c>
      <c r="F26" s="25">
        <f>'Tidsserier-resultat'!F26-'Tidsserier-resultat-megler'!F25</f>
        <v>-111177956</v>
      </c>
      <c r="G26" s="25">
        <f>'Tidsserier-resultat'!G26-'Tidsserier-resultat-megler'!G25</f>
        <v>49550418</v>
      </c>
      <c r="H26" s="25">
        <f>'Tidsserier-resultat'!H26-'Tidsserier-resultat-megler'!H25</f>
        <v>-29533170</v>
      </c>
      <c r="I26" s="25">
        <f>'Tidsserier-resultat'!I26-'Tidsserier-resultat-megler'!I25</f>
        <v>78425788</v>
      </c>
      <c r="J26" s="25">
        <f>'Tidsserier-resultat'!J26-'Tidsserier-resultat-megler'!J25</f>
        <v>38865682</v>
      </c>
      <c r="K26" s="25">
        <f>'Tidsserier-resultat'!K26-'Tidsserier-resultat-megler'!K25</f>
        <v>-49922432</v>
      </c>
      <c r="L26" s="25">
        <f>'Tidsserier-resultat'!L26-'Tidsserier-resultat-megler'!L25</f>
        <v>24729000</v>
      </c>
      <c r="M26" s="25">
        <f>'Tidsserier-resultat'!M26-'Tidsserier-resultat-megler'!M25</f>
        <v>35135000</v>
      </c>
      <c r="N26" s="25">
        <f>'Tidsserier-resultat'!N26-'Tidsserier-resultat-megler'!N25</f>
        <v>-94441000</v>
      </c>
      <c r="O26" s="25">
        <f>'Tidsserier-resultat'!O26-'Tidsserier-resultat-megler'!O25</f>
        <v>34656000</v>
      </c>
      <c r="Q26" s="10"/>
      <c r="R26" s="10"/>
      <c r="S26" s="10"/>
      <c r="T26" s="10"/>
      <c r="U26" s="10"/>
      <c r="V26" s="10"/>
      <c r="W26" s="10"/>
      <c r="X26" s="10"/>
    </row>
    <row r="27" spans="1:24" ht="14.5" x14ac:dyDescent="0.35">
      <c r="A27" s="4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Q27" s="10"/>
      <c r="R27" s="10"/>
      <c r="S27" s="10"/>
      <c r="T27" s="10"/>
      <c r="U27" s="10"/>
      <c r="V27" s="10"/>
      <c r="W27" s="10"/>
      <c r="X27" s="10"/>
    </row>
    <row r="28" spans="1:24" ht="14.5" x14ac:dyDescent="0.35">
      <c r="A28" s="45" t="s">
        <v>169</v>
      </c>
      <c r="B28" s="11" t="s">
        <v>172</v>
      </c>
      <c r="C28" s="25">
        <f>'Tidsserier-resultat'!C28-'Tidsserier-resultat-megler'!C27</f>
        <v>4453468</v>
      </c>
      <c r="D28" s="25">
        <f>'Tidsserier-resultat'!D28-'Tidsserier-resultat-megler'!D27</f>
        <v>0</v>
      </c>
      <c r="E28" s="25">
        <f>'Tidsserier-resultat'!E28-'Tidsserier-resultat-megler'!E27</f>
        <v>0</v>
      </c>
      <c r="F28" s="25">
        <f>'Tidsserier-resultat'!F28-'Tidsserier-resultat-megler'!F27</f>
        <v>0</v>
      </c>
      <c r="G28" s="25">
        <f>'Tidsserier-resultat'!G28-'Tidsserier-resultat-megler'!G27</f>
        <v>0</v>
      </c>
      <c r="H28" s="25">
        <f>'Tidsserier-resultat'!H28-'Tidsserier-resultat-megler'!H27</f>
        <v>0</v>
      </c>
      <c r="I28" s="25">
        <f>'Tidsserier-resultat'!I28-'Tidsserier-resultat-megler'!I27</f>
        <v>0</v>
      </c>
      <c r="J28" s="25">
        <f>'Tidsserier-resultat'!J28-'Tidsserier-resultat-megler'!J27</f>
        <v>0</v>
      </c>
      <c r="K28" s="25">
        <f>'Tidsserier-resultat'!K28-'Tidsserier-resultat-megler'!K27</f>
        <v>0</v>
      </c>
      <c r="L28" s="25">
        <f>'Tidsserier-resultat'!L28-'Tidsserier-resultat-megler'!L27</f>
        <v>0</v>
      </c>
      <c r="M28" s="25">
        <f>'Tidsserier-resultat'!M28-'Tidsserier-resultat-megler'!M27</f>
        <v>0</v>
      </c>
      <c r="N28" s="25">
        <f>'Tidsserier-resultat'!N28-'Tidsserier-resultat-megler'!N27</f>
        <v>0</v>
      </c>
      <c r="O28" s="25">
        <f>'Tidsserier-resultat'!O28-'Tidsserier-resultat-megler'!O27</f>
        <v>0</v>
      </c>
      <c r="Q28" s="10"/>
      <c r="R28" s="10"/>
      <c r="S28" s="10"/>
      <c r="T28" s="10"/>
      <c r="U28" s="10"/>
      <c r="V28" s="10"/>
      <c r="W28" s="10"/>
      <c r="X28" s="10"/>
    </row>
    <row r="29" spans="1:24" ht="14.5" x14ac:dyDescent="0.35">
      <c r="A29" s="45" t="s">
        <v>170</v>
      </c>
      <c r="B29" s="11" t="s">
        <v>173</v>
      </c>
      <c r="C29" s="25">
        <f>'Tidsserier-resultat'!C29-'Tidsserier-resultat-megler'!C28</f>
        <v>0</v>
      </c>
      <c r="D29" s="25">
        <f>'Tidsserier-resultat'!D29-'Tidsserier-resultat-megler'!D28</f>
        <v>0</v>
      </c>
      <c r="E29" s="25">
        <f>'Tidsserier-resultat'!E29-'Tidsserier-resultat-megler'!E28</f>
        <v>0</v>
      </c>
      <c r="F29" s="25">
        <f>'Tidsserier-resultat'!F29-'Tidsserier-resultat-megler'!F28</f>
        <v>0</v>
      </c>
      <c r="G29" s="25">
        <f>'Tidsserier-resultat'!G29-'Tidsserier-resultat-megler'!G28</f>
        <v>0</v>
      </c>
      <c r="H29" s="25">
        <f>'Tidsserier-resultat'!H29-'Tidsserier-resultat-megler'!H28</f>
        <v>0</v>
      </c>
      <c r="I29" s="25">
        <f>'Tidsserier-resultat'!I29-'Tidsserier-resultat-megler'!I28</f>
        <v>0</v>
      </c>
      <c r="J29" s="25">
        <f>'Tidsserier-resultat'!J29-'Tidsserier-resultat-megler'!J28</f>
        <v>0</v>
      </c>
      <c r="K29" s="25">
        <f>'Tidsserier-resultat'!K29-'Tidsserier-resultat-megler'!K28</f>
        <v>0</v>
      </c>
      <c r="L29" s="25">
        <f>'Tidsserier-resultat'!L29-'Tidsserier-resultat-megler'!L28</f>
        <v>0</v>
      </c>
      <c r="M29" s="25">
        <f>'Tidsserier-resultat'!M29-'Tidsserier-resultat-megler'!M28</f>
        <v>0</v>
      </c>
      <c r="N29" s="25">
        <f>'Tidsserier-resultat'!N29-'Tidsserier-resultat-megler'!N28</f>
        <v>0</v>
      </c>
      <c r="O29" s="25">
        <f>'Tidsserier-resultat'!O29-'Tidsserier-resultat-megler'!O28</f>
        <v>0</v>
      </c>
      <c r="Q29" s="10"/>
      <c r="R29" s="10"/>
      <c r="S29" s="10"/>
      <c r="T29" s="10"/>
      <c r="U29" s="10"/>
      <c r="V29" s="10"/>
      <c r="W29" s="10"/>
      <c r="X29" s="10"/>
    </row>
    <row r="30" spans="1:24" ht="14.5" x14ac:dyDescent="0.35">
      <c r="A30" s="45" t="s">
        <v>171</v>
      </c>
      <c r="B30" s="12" t="s">
        <v>174</v>
      </c>
      <c r="C30" s="25">
        <f>'Tidsserier-resultat'!C30-'Tidsserier-resultat-megler'!C29</f>
        <v>629000</v>
      </c>
      <c r="D30" s="25">
        <f>'Tidsserier-resultat'!D30-'Tidsserier-resultat-megler'!D29</f>
        <v>0</v>
      </c>
      <c r="E30" s="25">
        <f>'Tidsserier-resultat'!E30-'Tidsserier-resultat-megler'!E29</f>
        <v>0</v>
      </c>
      <c r="F30" s="25">
        <f>'Tidsserier-resultat'!F30-'Tidsserier-resultat-megler'!F29</f>
        <v>0</v>
      </c>
      <c r="G30" s="25">
        <f>'Tidsserier-resultat'!G30-'Tidsserier-resultat-megler'!G29</f>
        <v>0</v>
      </c>
      <c r="H30" s="25">
        <f>'Tidsserier-resultat'!H30-'Tidsserier-resultat-megler'!H29</f>
        <v>0</v>
      </c>
      <c r="I30" s="25">
        <f>'Tidsserier-resultat'!I30-'Tidsserier-resultat-megler'!I29</f>
        <v>0</v>
      </c>
      <c r="J30" s="25">
        <f>'Tidsserier-resultat'!J30-'Tidsserier-resultat-megler'!J29</f>
        <v>0</v>
      </c>
      <c r="K30" s="25">
        <f>'Tidsserier-resultat'!K30-'Tidsserier-resultat-megler'!K29</f>
        <v>0</v>
      </c>
      <c r="L30" s="25">
        <f>'Tidsserier-resultat'!L30-'Tidsserier-resultat-megler'!L29</f>
        <v>0</v>
      </c>
      <c r="M30" s="25">
        <f>'Tidsserier-resultat'!M30-'Tidsserier-resultat-megler'!M29</f>
        <v>0</v>
      </c>
      <c r="N30" s="25">
        <f>'Tidsserier-resultat'!N30-'Tidsserier-resultat-megler'!N29</f>
        <v>0</v>
      </c>
      <c r="O30" s="25">
        <f>'Tidsserier-resultat'!O30-'Tidsserier-resultat-megler'!O29</f>
        <v>0</v>
      </c>
      <c r="Q30" s="10"/>
      <c r="R30" s="10"/>
      <c r="S30" s="10"/>
      <c r="T30" s="10"/>
      <c r="U30" s="10"/>
      <c r="V30" s="10"/>
      <c r="W30" s="10"/>
      <c r="X30" s="10"/>
    </row>
    <row r="31" spans="1:24" ht="14.5" x14ac:dyDescent="0.35">
      <c r="A31" s="45" t="s">
        <v>53</v>
      </c>
      <c r="B31" s="11" t="s">
        <v>54</v>
      </c>
      <c r="C31" s="25">
        <f>'Tidsserier-resultat'!C31-'Tidsserier-resultat-megler'!C30</f>
        <v>61573631</v>
      </c>
      <c r="D31" s="25">
        <f>'Tidsserier-resultat'!D31-'Tidsserier-resultat-megler'!D30</f>
        <v>35866267</v>
      </c>
      <c r="E31" s="25">
        <f>'Tidsserier-resultat'!E31-'Tidsserier-resultat-megler'!E30</f>
        <v>44051784</v>
      </c>
      <c r="F31" s="25">
        <f>'Tidsserier-resultat'!F31-'Tidsserier-resultat-megler'!F30</f>
        <v>44335803</v>
      </c>
      <c r="G31" s="25">
        <f>'Tidsserier-resultat'!G31-'Tidsserier-resultat-megler'!G30</f>
        <v>48455621</v>
      </c>
      <c r="H31" s="25">
        <f>'Tidsserier-resultat'!H31-'Tidsserier-resultat-megler'!H30</f>
        <v>-132189771</v>
      </c>
      <c r="I31" s="25">
        <f>'Tidsserier-resultat'!I31-'Tidsserier-resultat-megler'!I30</f>
        <v>78905933</v>
      </c>
      <c r="J31" s="25">
        <f>'Tidsserier-resultat'!J31-'Tidsserier-resultat-megler'!J30</f>
        <v>39805429</v>
      </c>
      <c r="K31" s="25">
        <f>'Tidsserier-resultat'!K31-'Tidsserier-resultat-megler'!K30</f>
        <v>-62310380</v>
      </c>
      <c r="L31" s="25">
        <f>'Tidsserier-resultat'!L31-'Tidsserier-resultat-megler'!L30</f>
        <v>24874000</v>
      </c>
      <c r="M31" s="25">
        <f>'Tidsserier-resultat'!M31-'Tidsserier-resultat-megler'!M30</f>
        <v>34096000</v>
      </c>
      <c r="N31" s="25">
        <f>'Tidsserier-resultat'!N31-'Tidsserier-resultat-megler'!N30</f>
        <v>-88661000</v>
      </c>
      <c r="O31" s="25">
        <f>'Tidsserier-resultat'!O31-'Tidsserier-resultat-megler'!O30</f>
        <v>28375000</v>
      </c>
      <c r="Q31" s="10"/>
      <c r="R31" s="10"/>
      <c r="S31" s="10"/>
      <c r="T31" s="10"/>
      <c r="U31" s="10"/>
      <c r="V31" s="10"/>
      <c r="W31" s="10"/>
      <c r="X31" s="10"/>
    </row>
    <row r="32" spans="1:24" ht="14.5" x14ac:dyDescent="0.35">
      <c r="A32" s="45" t="s">
        <v>55</v>
      </c>
      <c r="B32" s="11" t="s">
        <v>56</v>
      </c>
      <c r="C32" s="25">
        <f>'Tidsserier-resultat'!C32-'Tidsserier-resultat-megler'!C31</f>
        <v>7000000</v>
      </c>
      <c r="D32" s="25">
        <f>'Tidsserier-resultat'!D32-'Tidsserier-resultat-megler'!D31</f>
        <v>5500000</v>
      </c>
      <c r="E32" s="25">
        <f>'Tidsserier-resultat'!E32-'Tidsserier-resultat-megler'!E31</f>
        <v>1180000</v>
      </c>
      <c r="F32" s="25">
        <f>'Tidsserier-resultat'!F32-'Tidsserier-resultat-megler'!F31</f>
        <v>-14155729</v>
      </c>
      <c r="G32" s="25">
        <f>'Tidsserier-resultat'!G32-'Tidsserier-resultat-megler'!G31</f>
        <v>-34383008</v>
      </c>
      <c r="H32" s="25">
        <f>'Tidsserier-resultat'!H32-'Tidsserier-resultat-megler'!H31</f>
        <v>-22825875</v>
      </c>
      <c r="I32" s="25">
        <f>'Tidsserier-resultat'!I32-'Tidsserier-resultat-megler'!I31</f>
        <v>8671280</v>
      </c>
      <c r="J32" s="25">
        <f>'Tidsserier-resultat'!J32-'Tidsserier-resultat-megler'!J31</f>
        <v>2156827</v>
      </c>
      <c r="K32" s="25">
        <f>'Tidsserier-resultat'!K32-'Tidsserier-resultat-megler'!K31</f>
        <v>-51149635</v>
      </c>
      <c r="L32" s="25">
        <f>'Tidsserier-resultat'!L32-'Tidsserier-resultat-megler'!L31</f>
        <v>-448000</v>
      </c>
      <c r="M32" s="25">
        <f>'Tidsserier-resultat'!M32-'Tidsserier-resultat-megler'!M31</f>
        <v>288000</v>
      </c>
      <c r="N32" s="25">
        <f>'Tidsserier-resultat'!N32-'Tidsserier-resultat-megler'!N31</f>
        <v>469243000</v>
      </c>
      <c r="O32" s="25">
        <f>'Tidsserier-resultat'!O32-'Tidsserier-resultat-megler'!O31</f>
        <v>50000</v>
      </c>
      <c r="Q32" s="10"/>
      <c r="R32" s="10"/>
      <c r="S32" s="10"/>
      <c r="T32" s="10"/>
      <c r="U32" s="10"/>
      <c r="V32" s="10"/>
      <c r="W32" s="10"/>
      <c r="X32" s="10"/>
    </row>
    <row r="33" spans="1:24" ht="14.5" x14ac:dyDescent="0.35">
      <c r="A33" s="45" t="s">
        <v>57</v>
      </c>
      <c r="B33" s="11" t="s">
        <v>58</v>
      </c>
      <c r="C33" s="25">
        <f>'Tidsserier-resultat'!C33-'Tidsserier-resultat-megler'!C32</f>
        <v>5000000</v>
      </c>
      <c r="D33" s="25">
        <f>'Tidsserier-resultat'!D33-'Tidsserier-resultat-megler'!D32</f>
        <v>5500000</v>
      </c>
      <c r="E33" s="25">
        <f>'Tidsserier-resultat'!E33-'Tidsserier-resultat-megler'!E32</f>
        <v>0</v>
      </c>
      <c r="F33" s="25">
        <f>'Tidsserier-resultat'!F33-'Tidsserier-resultat-megler'!F32</f>
        <v>-16162668</v>
      </c>
      <c r="G33" s="25">
        <f>'Tidsserier-resultat'!G33-'Tidsserier-resultat-megler'!G32</f>
        <v>240653</v>
      </c>
      <c r="H33" s="25">
        <f>'Tidsserier-resultat'!H33-'Tidsserier-resultat-megler'!H32</f>
        <v>11351905</v>
      </c>
      <c r="I33" s="25">
        <f>'Tidsserier-resultat'!I33-'Tidsserier-resultat-megler'!I32</f>
        <v>17057313</v>
      </c>
      <c r="J33" s="25">
        <f>'Tidsserier-resultat'!J33-'Tidsserier-resultat-megler'!J32</f>
        <v>5720874</v>
      </c>
      <c r="K33" s="25">
        <f>'Tidsserier-resultat'!K33-'Tidsserier-resultat-megler'!K32</f>
        <v>7462276</v>
      </c>
      <c r="L33" s="25">
        <f>'Tidsserier-resultat'!L33-'Tidsserier-resultat-megler'!L32</f>
        <v>8600000</v>
      </c>
      <c r="M33" s="25">
        <f>'Tidsserier-resultat'!M33-'Tidsserier-resultat-megler'!M32</f>
        <v>4444000</v>
      </c>
      <c r="N33" s="25">
        <f>'Tidsserier-resultat'!N33-'Tidsserier-resultat-megler'!N32</f>
        <v>3278000</v>
      </c>
      <c r="O33" s="25">
        <f>'Tidsserier-resultat'!O33-'Tidsserier-resultat-megler'!O32</f>
        <v>35478000</v>
      </c>
      <c r="Q33" s="10"/>
      <c r="R33" s="10"/>
      <c r="S33" s="10"/>
      <c r="T33" s="10"/>
      <c r="U33" s="10"/>
      <c r="V33" s="10"/>
      <c r="W33" s="10"/>
      <c r="X33" s="10"/>
    </row>
    <row r="34" spans="1:24" ht="14.5" x14ac:dyDescent="0.35">
      <c r="A34" s="50" t="s">
        <v>162</v>
      </c>
      <c r="B34" s="12"/>
      <c r="C34" s="12"/>
      <c r="D34" s="28"/>
      <c r="E34" s="28"/>
      <c r="F34" s="12"/>
      <c r="G34" s="12"/>
      <c r="H34" s="12"/>
      <c r="I34" s="12"/>
      <c r="J34" s="12"/>
      <c r="K34" s="12"/>
      <c r="L34" s="12"/>
      <c r="M34" s="12"/>
      <c r="N34" s="12"/>
    </row>
    <row r="35" spans="1:24" x14ac:dyDescent="0.3">
      <c r="A35" s="51" t="s">
        <v>164</v>
      </c>
      <c r="E35" s="9"/>
      <c r="F35" s="9"/>
    </row>
  </sheetData>
  <pageMargins left="0.7" right="0.7" top="0.78740157499999996" bottom="0.78740157499999996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70E7A-27F4-4922-B9D5-4BA6CCAC7FF4}">
  <dimension ref="A1:O71"/>
  <sheetViews>
    <sheetView workbookViewId="0">
      <selection activeCell="F23" sqref="F23"/>
    </sheetView>
  </sheetViews>
  <sheetFormatPr baseColWidth="10" defaultColWidth="11.453125" defaultRowHeight="14.5" x14ac:dyDescent="0.35"/>
  <cols>
    <col min="1" max="1" width="10" style="12" customWidth="1"/>
    <col min="2" max="2" width="37.54296875" style="12" customWidth="1"/>
    <col min="3" max="11" width="13.7265625" style="12" customWidth="1"/>
    <col min="12" max="15" width="13" style="22" customWidth="1"/>
    <col min="16" max="16384" width="11.453125" style="12"/>
  </cols>
  <sheetData>
    <row r="1" spans="1:15" ht="18.5" x14ac:dyDescent="0.45">
      <c r="B1" s="35" t="s">
        <v>179</v>
      </c>
    </row>
    <row r="2" spans="1:15" ht="18.5" x14ac:dyDescent="0.45">
      <c r="B2" s="35" t="s">
        <v>165</v>
      </c>
    </row>
    <row r="3" spans="1:15" x14ac:dyDescent="0.35">
      <c r="B3" s="31" t="s">
        <v>167</v>
      </c>
    </row>
    <row r="4" spans="1:15" x14ac:dyDescent="0.35">
      <c r="B4" s="31"/>
      <c r="C4" s="31">
        <v>2020</v>
      </c>
      <c r="D4" s="31">
        <v>2019</v>
      </c>
      <c r="E4" s="31">
        <v>2018</v>
      </c>
      <c r="F4" s="31">
        <v>2017</v>
      </c>
      <c r="G4" s="31">
        <v>2016</v>
      </c>
      <c r="H4" s="31">
        <v>2015</v>
      </c>
      <c r="I4" s="31">
        <v>2014</v>
      </c>
      <c r="J4" s="31">
        <v>2013</v>
      </c>
      <c r="K4" s="31">
        <v>2012</v>
      </c>
      <c r="L4" s="59">
        <v>2011</v>
      </c>
      <c r="M4" s="59">
        <v>2010</v>
      </c>
      <c r="N4" s="59">
        <v>2009</v>
      </c>
      <c r="O4" s="59">
        <v>2008</v>
      </c>
    </row>
    <row r="5" spans="1:15" x14ac:dyDescent="0.35">
      <c r="A5" s="6" t="s">
        <v>60</v>
      </c>
      <c r="B5" s="12" t="s">
        <v>61</v>
      </c>
      <c r="C5" s="28">
        <v>1929285973</v>
      </c>
      <c r="D5" s="28">
        <v>1882107124</v>
      </c>
      <c r="E5" s="28">
        <v>1640818561</v>
      </c>
      <c r="F5" s="28">
        <v>1539358453</v>
      </c>
      <c r="G5" s="28">
        <v>1521162536</v>
      </c>
      <c r="H5" s="28">
        <v>1360315550</v>
      </c>
      <c r="I5" s="28">
        <v>1362631735</v>
      </c>
      <c r="J5" s="28">
        <v>1363447652</v>
      </c>
      <c r="K5" s="28">
        <v>1247872769</v>
      </c>
      <c r="L5" s="26">
        <v>1147064000</v>
      </c>
      <c r="M5" s="26">
        <v>1123248000</v>
      </c>
      <c r="N5" s="26">
        <v>1202014000</v>
      </c>
      <c r="O5" s="26">
        <v>1190476000</v>
      </c>
    </row>
    <row r="6" spans="1:15" x14ac:dyDescent="0.35">
      <c r="A6" s="6"/>
      <c r="C6" s="28"/>
      <c r="D6" s="28"/>
      <c r="E6" s="28"/>
      <c r="F6" s="28"/>
      <c r="G6" s="28"/>
      <c r="H6" s="28"/>
      <c r="I6" s="28"/>
      <c r="J6" s="28"/>
      <c r="K6" s="28"/>
      <c r="L6" s="26"/>
      <c r="M6" s="26"/>
      <c r="N6" s="26"/>
      <c r="O6" s="26"/>
    </row>
    <row r="7" spans="1:15" x14ac:dyDescent="0.35">
      <c r="A7" s="6" t="s">
        <v>62</v>
      </c>
      <c r="B7" s="12" t="s">
        <v>63</v>
      </c>
      <c r="C7" s="28">
        <v>503831055</v>
      </c>
      <c r="D7" s="28">
        <v>415479779</v>
      </c>
      <c r="E7" s="28">
        <v>339778372</v>
      </c>
      <c r="F7" s="28">
        <v>296697547</v>
      </c>
      <c r="G7" s="28">
        <v>293372167</v>
      </c>
      <c r="H7" s="28">
        <v>230941858</v>
      </c>
      <c r="I7" s="28">
        <v>297122985</v>
      </c>
      <c r="J7" s="28">
        <v>301540443</v>
      </c>
      <c r="K7" s="28">
        <v>358868918</v>
      </c>
      <c r="L7" s="26">
        <v>357409000</v>
      </c>
      <c r="M7" s="26">
        <v>395316000</v>
      </c>
      <c r="N7" s="26">
        <v>454510000</v>
      </c>
      <c r="O7" s="26">
        <v>505818000</v>
      </c>
    </row>
    <row r="8" spans="1:15" x14ac:dyDescent="0.35">
      <c r="A8" s="6" t="s">
        <v>64</v>
      </c>
      <c r="B8" s="12" t="s">
        <v>65</v>
      </c>
      <c r="C8" s="28">
        <v>142378647</v>
      </c>
      <c r="D8" s="28">
        <v>85103328</v>
      </c>
      <c r="E8" s="28">
        <v>83078912</v>
      </c>
      <c r="F8" s="28">
        <v>90085778</v>
      </c>
      <c r="G8" s="28">
        <v>105577309</v>
      </c>
      <c r="H8" s="28">
        <v>127582081</v>
      </c>
      <c r="I8" s="28">
        <v>189798496</v>
      </c>
      <c r="J8" s="28">
        <v>220574259</v>
      </c>
      <c r="K8" s="28">
        <v>269706299</v>
      </c>
      <c r="L8" s="26">
        <v>289788000</v>
      </c>
      <c r="M8" s="26">
        <v>327496000</v>
      </c>
      <c r="N8" s="26">
        <v>393008000</v>
      </c>
      <c r="O8" s="26">
        <v>400228000</v>
      </c>
    </row>
    <row r="9" spans="1:15" x14ac:dyDescent="0.35">
      <c r="A9" s="6" t="s">
        <v>66</v>
      </c>
      <c r="B9" s="12" t="s">
        <v>67</v>
      </c>
      <c r="C9" s="28">
        <v>23480144</v>
      </c>
      <c r="D9" s="28">
        <v>20177871</v>
      </c>
      <c r="E9" s="28">
        <v>28009494</v>
      </c>
      <c r="F9" s="28">
        <v>20703435</v>
      </c>
      <c r="G9" s="28">
        <v>23372677</v>
      </c>
      <c r="H9" s="28">
        <v>34425471</v>
      </c>
      <c r="I9" s="28">
        <v>42530487</v>
      </c>
      <c r="J9" s="28">
        <v>52186549</v>
      </c>
      <c r="K9" s="28">
        <v>62322737</v>
      </c>
      <c r="L9" s="26">
        <v>72968000</v>
      </c>
      <c r="M9" s="26">
        <v>83673000</v>
      </c>
      <c r="N9" s="26">
        <v>93350000</v>
      </c>
      <c r="O9" s="26">
        <v>34807000</v>
      </c>
    </row>
    <row r="10" spans="1:15" x14ac:dyDescent="0.35">
      <c r="A10" s="6" t="s">
        <v>68</v>
      </c>
      <c r="B10" s="12" t="s">
        <v>69</v>
      </c>
      <c r="C10" s="28">
        <v>95433278</v>
      </c>
      <c r="D10" s="28">
        <v>43493308</v>
      </c>
      <c r="E10" s="28">
        <v>37474465</v>
      </c>
      <c r="F10" s="28">
        <v>53578016</v>
      </c>
      <c r="G10" s="28">
        <v>67329006</v>
      </c>
      <c r="H10" s="28">
        <v>85376573</v>
      </c>
      <c r="I10" s="28">
        <v>132402614</v>
      </c>
      <c r="J10" s="28">
        <v>163095413</v>
      </c>
      <c r="K10" s="28">
        <v>194010322</v>
      </c>
      <c r="L10" s="26">
        <v>203561000</v>
      </c>
      <c r="M10" s="26">
        <v>233564000</v>
      </c>
      <c r="N10" s="26">
        <v>289127000</v>
      </c>
      <c r="O10" s="26">
        <v>364842000</v>
      </c>
    </row>
    <row r="11" spans="1:15" x14ac:dyDescent="0.35">
      <c r="A11" s="6" t="s">
        <v>70</v>
      </c>
      <c r="B11" s="12" t="s">
        <v>71</v>
      </c>
      <c r="C11" s="28">
        <v>23465225</v>
      </c>
      <c r="D11" s="28">
        <v>21432149</v>
      </c>
      <c r="E11" s="28">
        <v>17594953</v>
      </c>
      <c r="F11" s="28">
        <v>15804327</v>
      </c>
      <c r="G11" s="28">
        <v>14875626</v>
      </c>
      <c r="H11" s="28">
        <v>7780037</v>
      </c>
      <c r="I11" s="28">
        <v>14865395</v>
      </c>
      <c r="J11" s="28">
        <v>5292297</v>
      </c>
      <c r="K11" s="28">
        <v>13373240</v>
      </c>
      <c r="L11" s="26">
        <v>13259000</v>
      </c>
      <c r="M11" s="26">
        <v>10259000</v>
      </c>
      <c r="N11" s="26">
        <v>10531000</v>
      </c>
      <c r="O11" s="26">
        <v>579000</v>
      </c>
    </row>
    <row r="12" spans="1:15" x14ac:dyDescent="0.35">
      <c r="A12" s="6"/>
      <c r="C12" s="28"/>
      <c r="D12" s="28"/>
      <c r="E12" s="28"/>
      <c r="F12" s="28"/>
      <c r="G12" s="28"/>
      <c r="H12" s="28"/>
      <c r="I12" s="28"/>
      <c r="J12" s="28"/>
      <c r="K12" s="28"/>
      <c r="L12" s="26"/>
      <c r="M12" s="26"/>
      <c r="N12" s="26"/>
      <c r="O12" s="26"/>
    </row>
    <row r="13" spans="1:15" x14ac:dyDescent="0.35">
      <c r="A13" s="6" t="s">
        <v>72</v>
      </c>
      <c r="B13" s="12" t="s">
        <v>73</v>
      </c>
      <c r="C13" s="28">
        <v>26710879</v>
      </c>
      <c r="D13" s="28">
        <v>29562370</v>
      </c>
      <c r="E13" s="28">
        <v>32638343</v>
      </c>
      <c r="F13" s="28">
        <v>37281024</v>
      </c>
      <c r="G13" s="28">
        <v>35284543</v>
      </c>
      <c r="H13" s="28">
        <v>37706983</v>
      </c>
      <c r="I13" s="28">
        <v>53156637</v>
      </c>
      <c r="J13" s="28">
        <v>41514942</v>
      </c>
      <c r="K13" s="28">
        <v>45917050</v>
      </c>
      <c r="L13" s="26">
        <v>41087000</v>
      </c>
      <c r="M13" s="26">
        <v>41702000</v>
      </c>
      <c r="N13" s="26">
        <v>39797000</v>
      </c>
      <c r="O13" s="26">
        <v>33655000</v>
      </c>
    </row>
    <row r="14" spans="1:15" x14ac:dyDescent="0.35">
      <c r="A14" s="6" t="s">
        <v>74</v>
      </c>
      <c r="B14" s="12" t="s">
        <v>75</v>
      </c>
      <c r="C14" s="28">
        <v>4303025</v>
      </c>
      <c r="D14" s="28">
        <v>2655000</v>
      </c>
      <c r="E14" s="28">
        <v>2825365</v>
      </c>
      <c r="F14" s="28">
        <v>3625075</v>
      </c>
      <c r="G14" s="28">
        <v>819475</v>
      </c>
      <c r="H14" s="28">
        <v>28475</v>
      </c>
      <c r="I14" s="28">
        <v>7725784</v>
      </c>
      <c r="J14" s="28">
        <v>7819438</v>
      </c>
      <c r="K14" s="28">
        <v>7899000</v>
      </c>
      <c r="L14" s="26">
        <v>7985000</v>
      </c>
      <c r="M14" s="26">
        <v>8073000</v>
      </c>
      <c r="N14" s="26">
        <v>7872000</v>
      </c>
      <c r="O14" s="26">
        <v>1496000</v>
      </c>
    </row>
    <row r="15" spans="1:15" x14ac:dyDescent="0.35">
      <c r="A15" s="6" t="s">
        <v>76</v>
      </c>
      <c r="B15" s="12" t="s">
        <v>77</v>
      </c>
      <c r="C15" s="28">
        <v>19070223</v>
      </c>
      <c r="D15" s="28">
        <v>26356998</v>
      </c>
      <c r="E15" s="28">
        <v>29538978</v>
      </c>
      <c r="F15" s="28">
        <v>33655949</v>
      </c>
      <c r="G15" s="28">
        <v>34034944</v>
      </c>
      <c r="H15" s="28">
        <v>36582316</v>
      </c>
      <c r="I15" s="28">
        <v>43011269</v>
      </c>
      <c r="J15" s="28">
        <v>31634807</v>
      </c>
      <c r="K15" s="28">
        <v>34462635</v>
      </c>
      <c r="L15" s="26">
        <v>32566000</v>
      </c>
      <c r="M15" s="26">
        <v>29929000</v>
      </c>
      <c r="N15" s="26">
        <v>26080000</v>
      </c>
      <c r="O15" s="26">
        <v>19309000</v>
      </c>
    </row>
    <row r="16" spans="1:15" x14ac:dyDescent="0.35">
      <c r="A16" s="6" t="s">
        <v>78</v>
      </c>
      <c r="B16" s="12" t="s">
        <v>79</v>
      </c>
      <c r="C16" s="28">
        <v>3337631</v>
      </c>
      <c r="D16" s="28">
        <v>550372</v>
      </c>
      <c r="E16" s="28">
        <v>274000</v>
      </c>
      <c r="F16" s="28">
        <v>0</v>
      </c>
      <c r="G16" s="28">
        <v>430124</v>
      </c>
      <c r="H16" s="28">
        <v>1096192</v>
      </c>
      <c r="I16" s="28">
        <v>2419584</v>
      </c>
      <c r="J16" s="28">
        <v>2060697</v>
      </c>
      <c r="K16" s="28">
        <v>3555415</v>
      </c>
      <c r="L16" s="26">
        <v>536000</v>
      </c>
      <c r="M16" s="26">
        <v>3700000</v>
      </c>
      <c r="N16" s="26">
        <v>5845000</v>
      </c>
      <c r="O16" s="26">
        <v>12850000</v>
      </c>
    </row>
    <row r="17" spans="1:15" x14ac:dyDescent="0.35">
      <c r="A17" s="6"/>
      <c r="C17" s="28"/>
      <c r="D17" s="28"/>
      <c r="E17" s="28"/>
      <c r="F17" s="28"/>
      <c r="G17" s="28"/>
      <c r="H17" s="28"/>
      <c r="I17" s="28"/>
      <c r="J17" s="28"/>
      <c r="K17" s="28"/>
      <c r="L17" s="26"/>
      <c r="M17" s="26"/>
      <c r="N17" s="26"/>
      <c r="O17" s="26"/>
    </row>
    <row r="18" spans="1:15" x14ac:dyDescent="0.35">
      <c r="A18" s="6" t="s">
        <v>80</v>
      </c>
      <c r="B18" s="12" t="s">
        <v>81</v>
      </c>
      <c r="C18" s="28">
        <v>334741529</v>
      </c>
      <c r="D18" s="28">
        <v>300814081</v>
      </c>
      <c r="E18" s="28">
        <v>224061117</v>
      </c>
      <c r="F18" s="28">
        <v>169330745</v>
      </c>
      <c r="G18" s="28">
        <v>152510315</v>
      </c>
      <c r="H18" s="28">
        <v>65652794</v>
      </c>
      <c r="I18" s="28">
        <v>54167852</v>
      </c>
      <c r="J18" s="28">
        <v>39451242</v>
      </c>
      <c r="K18" s="28">
        <v>43245569</v>
      </c>
      <c r="L18" s="26">
        <v>26534000</v>
      </c>
      <c r="M18" s="26">
        <v>26118000</v>
      </c>
      <c r="N18" s="26">
        <v>21705000</v>
      </c>
      <c r="O18" s="26">
        <v>71935000</v>
      </c>
    </row>
    <row r="19" spans="1:15" x14ac:dyDescent="0.35">
      <c r="A19" s="6" t="s">
        <v>82</v>
      </c>
      <c r="B19" s="12" t="s">
        <v>83</v>
      </c>
      <c r="C19" s="28">
        <v>236623282</v>
      </c>
      <c r="D19" s="28">
        <v>209171679</v>
      </c>
      <c r="E19" s="28">
        <v>123921735</v>
      </c>
      <c r="F19" s="28">
        <v>87674389</v>
      </c>
      <c r="G19" s="28">
        <v>86465234</v>
      </c>
      <c r="H19" s="28">
        <v>15675564</v>
      </c>
      <c r="I19" s="28">
        <v>22805136</v>
      </c>
      <c r="J19" s="28">
        <v>22066307</v>
      </c>
      <c r="K19" s="28">
        <v>22566515</v>
      </c>
      <c r="L19" s="26">
        <v>22519000</v>
      </c>
      <c r="M19" s="26">
        <v>17851000</v>
      </c>
      <c r="N19" s="26">
        <v>16360000</v>
      </c>
      <c r="O19" s="26">
        <v>48628000</v>
      </c>
    </row>
    <row r="20" spans="1:15" x14ac:dyDescent="0.35">
      <c r="A20" s="6" t="s">
        <v>84</v>
      </c>
      <c r="B20" s="12" t="s">
        <v>85</v>
      </c>
      <c r="C20" s="28">
        <v>93980817</v>
      </c>
      <c r="D20" s="28">
        <v>88995218</v>
      </c>
      <c r="E20" s="28">
        <v>97781957</v>
      </c>
      <c r="F20" s="28">
        <v>80042395</v>
      </c>
      <c r="G20" s="28">
        <v>55290971</v>
      </c>
      <c r="H20" s="28">
        <v>39094687</v>
      </c>
      <c r="I20" s="28">
        <v>20418671</v>
      </c>
      <c r="J20" s="28">
        <v>5331407</v>
      </c>
      <c r="K20" s="28">
        <v>1997757</v>
      </c>
      <c r="L20" s="26">
        <v>125000</v>
      </c>
      <c r="M20" s="26">
        <v>5313000</v>
      </c>
      <c r="N20" s="26">
        <v>1343000</v>
      </c>
      <c r="O20" s="26">
        <v>5093000</v>
      </c>
    </row>
    <row r="21" spans="1:15" x14ac:dyDescent="0.35">
      <c r="A21" s="6" t="s">
        <v>86</v>
      </c>
      <c r="B21" s="12" t="s">
        <v>87</v>
      </c>
      <c r="C21" s="28">
        <v>4137430</v>
      </c>
      <c r="D21" s="28">
        <v>2647184</v>
      </c>
      <c r="E21" s="28">
        <v>2357425</v>
      </c>
      <c r="F21" s="28">
        <v>1613961</v>
      </c>
      <c r="G21" s="28">
        <v>10754110</v>
      </c>
      <c r="H21" s="28">
        <v>10882543</v>
      </c>
      <c r="I21" s="28">
        <v>10944045</v>
      </c>
      <c r="J21" s="28">
        <v>12053528</v>
      </c>
      <c r="K21" s="28">
        <v>18681297</v>
      </c>
      <c r="L21" s="26">
        <v>3890000</v>
      </c>
      <c r="M21" s="26">
        <v>2954000</v>
      </c>
      <c r="N21" s="26">
        <v>4002000</v>
      </c>
      <c r="O21" s="26">
        <v>18214000</v>
      </c>
    </row>
    <row r="22" spans="1:15" x14ac:dyDescent="0.35">
      <c r="A22" s="6"/>
      <c r="C22" s="28"/>
      <c r="D22" s="28"/>
      <c r="E22" s="28"/>
      <c r="F22" s="28"/>
      <c r="G22" s="28"/>
      <c r="H22" s="28"/>
      <c r="I22" s="28"/>
      <c r="J22" s="28"/>
      <c r="K22" s="28"/>
      <c r="L22" s="26"/>
      <c r="M22" s="26"/>
      <c r="N22" s="26"/>
      <c r="O22" s="26"/>
    </row>
    <row r="23" spans="1:15" x14ac:dyDescent="0.35">
      <c r="A23" s="6" t="s">
        <v>88</v>
      </c>
      <c r="B23" s="12" t="s">
        <v>89</v>
      </c>
      <c r="C23" s="28">
        <v>1425454918</v>
      </c>
      <c r="D23" s="28">
        <v>1466627345</v>
      </c>
      <c r="E23" s="28">
        <v>1301040189</v>
      </c>
      <c r="F23" s="28">
        <v>1242660906</v>
      </c>
      <c r="G23" s="28">
        <v>1227790369</v>
      </c>
      <c r="H23" s="28">
        <v>1129373692</v>
      </c>
      <c r="I23" s="28">
        <v>1065508750</v>
      </c>
      <c r="J23" s="28">
        <v>1061907209</v>
      </c>
      <c r="K23" s="28">
        <v>889003851</v>
      </c>
      <c r="L23" s="26">
        <v>789655000</v>
      </c>
      <c r="M23" s="26">
        <v>727932000</v>
      </c>
      <c r="N23" s="26">
        <v>747504000</v>
      </c>
      <c r="O23" s="26">
        <v>684658000</v>
      </c>
    </row>
    <row r="24" spans="1:15" x14ac:dyDescent="0.35">
      <c r="A24" s="6"/>
      <c r="C24" s="28"/>
      <c r="D24" s="28"/>
      <c r="E24" s="28"/>
      <c r="F24" s="28"/>
      <c r="G24" s="28"/>
      <c r="H24" s="28"/>
      <c r="I24" s="28"/>
      <c r="J24" s="28"/>
      <c r="K24" s="28"/>
      <c r="L24" s="26"/>
      <c r="M24" s="26"/>
      <c r="N24" s="26"/>
      <c r="O24" s="26"/>
    </row>
    <row r="25" spans="1:15" x14ac:dyDescent="0.35">
      <c r="A25" s="6" t="s">
        <v>90</v>
      </c>
      <c r="B25" s="12" t="s">
        <v>91</v>
      </c>
      <c r="C25" s="28">
        <v>1033976052</v>
      </c>
      <c r="D25" s="28">
        <v>1017569540</v>
      </c>
      <c r="E25" s="28">
        <v>917378768</v>
      </c>
      <c r="F25" s="28">
        <v>830141405</v>
      </c>
      <c r="G25" s="28">
        <v>864885355</v>
      </c>
      <c r="H25" s="28">
        <v>754915483</v>
      </c>
      <c r="I25" s="28">
        <v>732707099</v>
      </c>
      <c r="J25" s="28">
        <v>725117504</v>
      </c>
      <c r="K25" s="28">
        <v>561606107</v>
      </c>
      <c r="L25" s="26">
        <v>491106000</v>
      </c>
      <c r="M25" s="26">
        <v>434692000</v>
      </c>
      <c r="N25" s="26">
        <v>496211000</v>
      </c>
      <c r="O25" s="26">
        <v>397327000</v>
      </c>
    </row>
    <row r="26" spans="1:15" x14ac:dyDescent="0.35">
      <c r="A26" s="6" t="s">
        <v>92</v>
      </c>
      <c r="B26" s="12" t="s">
        <v>93</v>
      </c>
      <c r="C26" s="28">
        <v>362867404</v>
      </c>
      <c r="D26" s="28">
        <v>392859550</v>
      </c>
      <c r="E26" s="28">
        <v>406012760</v>
      </c>
      <c r="F26" s="28">
        <v>376136054</v>
      </c>
      <c r="G26" s="28">
        <v>379546025</v>
      </c>
      <c r="H26" s="28">
        <v>361304008</v>
      </c>
      <c r="I26" s="28">
        <v>385319706</v>
      </c>
      <c r="J26" s="28">
        <v>367880640</v>
      </c>
      <c r="K26" s="28">
        <v>312143186</v>
      </c>
      <c r="L26" s="26">
        <v>298534000</v>
      </c>
      <c r="M26" s="26">
        <v>293551000</v>
      </c>
      <c r="N26" s="26">
        <v>315529000</v>
      </c>
      <c r="O26" s="26">
        <v>260169000</v>
      </c>
    </row>
    <row r="27" spans="1:15" x14ac:dyDescent="0.35">
      <c r="A27" s="6" t="s">
        <v>94</v>
      </c>
      <c r="B27" s="12" t="s">
        <v>95</v>
      </c>
      <c r="C27" s="28">
        <v>428274720</v>
      </c>
      <c r="D27" s="28">
        <v>383174200</v>
      </c>
      <c r="E27" s="28">
        <v>310056770</v>
      </c>
      <c r="F27" s="28">
        <v>278965603</v>
      </c>
      <c r="G27" s="28">
        <v>322015801</v>
      </c>
      <c r="H27" s="28">
        <v>245486312</v>
      </c>
      <c r="I27" s="28">
        <v>214651051</v>
      </c>
      <c r="J27" s="28">
        <v>178697657</v>
      </c>
      <c r="K27" s="28">
        <v>102183628</v>
      </c>
      <c r="L27" s="26">
        <v>58461000</v>
      </c>
      <c r="M27" s="26">
        <v>22381000</v>
      </c>
      <c r="N27" s="26">
        <v>82479000</v>
      </c>
      <c r="O27" s="26">
        <v>29931000</v>
      </c>
    </row>
    <row r="28" spans="1:15" x14ac:dyDescent="0.35">
      <c r="A28" s="6" t="s">
        <v>96</v>
      </c>
      <c r="B28" s="12" t="s">
        <v>97</v>
      </c>
      <c r="C28" s="28">
        <v>41375522</v>
      </c>
      <c r="D28" s="28">
        <v>38306287</v>
      </c>
      <c r="E28" s="28">
        <v>24836769</v>
      </c>
      <c r="F28" s="28">
        <v>23796302</v>
      </c>
      <c r="G28" s="28">
        <v>22943636</v>
      </c>
      <c r="H28" s="28">
        <v>27476204</v>
      </c>
      <c r="I28" s="28">
        <v>25394381</v>
      </c>
      <c r="J28" s="28">
        <v>26691615</v>
      </c>
      <c r="K28" s="28">
        <v>24345829</v>
      </c>
      <c r="L28" s="26">
        <v>23109000</v>
      </c>
      <c r="M28" s="26">
        <v>4648000</v>
      </c>
      <c r="N28" s="26">
        <v>19050000</v>
      </c>
      <c r="O28" s="26">
        <v>24971000</v>
      </c>
    </row>
    <row r="29" spans="1:15" x14ac:dyDescent="0.35">
      <c r="A29" s="6" t="s">
        <v>98</v>
      </c>
      <c r="B29" s="12" t="s">
        <v>99</v>
      </c>
      <c r="C29" s="28">
        <v>201458406</v>
      </c>
      <c r="D29" s="28">
        <v>203229503</v>
      </c>
      <c r="E29" s="28">
        <v>176472469</v>
      </c>
      <c r="F29" s="28">
        <v>151243446</v>
      </c>
      <c r="G29" s="28">
        <v>140379893</v>
      </c>
      <c r="H29" s="28">
        <v>120648959</v>
      </c>
      <c r="I29" s="28">
        <v>107341961</v>
      </c>
      <c r="J29" s="28">
        <v>151847592</v>
      </c>
      <c r="K29" s="28">
        <v>122933464</v>
      </c>
      <c r="L29" s="26">
        <v>111002000</v>
      </c>
      <c r="M29" s="26">
        <v>114112000</v>
      </c>
      <c r="N29" s="26">
        <v>79153000</v>
      </c>
      <c r="O29" s="26">
        <v>82256000</v>
      </c>
    </row>
    <row r="30" spans="1:15" x14ac:dyDescent="0.35">
      <c r="A30" s="6"/>
      <c r="C30" s="28"/>
      <c r="D30" s="28"/>
      <c r="E30" s="28"/>
      <c r="F30" s="28"/>
      <c r="G30" s="28"/>
      <c r="H30" s="28"/>
      <c r="I30" s="28"/>
      <c r="J30" s="28"/>
      <c r="K30" s="28"/>
      <c r="L30" s="26"/>
      <c r="M30" s="26"/>
      <c r="N30" s="26"/>
      <c r="O30" s="26"/>
    </row>
    <row r="31" spans="1:15" x14ac:dyDescent="0.35">
      <c r="A31" s="6" t="s">
        <v>100</v>
      </c>
      <c r="B31" s="12" t="s">
        <v>101</v>
      </c>
      <c r="C31" s="28">
        <v>14151200</v>
      </c>
      <c r="D31" s="28">
        <v>19708825</v>
      </c>
      <c r="E31" s="28">
        <v>13633457</v>
      </c>
      <c r="F31" s="28">
        <v>11114490</v>
      </c>
      <c r="G31" s="28">
        <v>7422209</v>
      </c>
      <c r="H31" s="28">
        <v>8088540</v>
      </c>
      <c r="I31" s="28">
        <v>28515293</v>
      </c>
      <c r="J31" s="28">
        <v>48</v>
      </c>
      <c r="K31" s="28">
        <v>23898</v>
      </c>
      <c r="L31" s="26">
        <v>5782000</v>
      </c>
      <c r="M31" s="26">
        <v>274000</v>
      </c>
      <c r="N31" s="26">
        <v>4527000</v>
      </c>
      <c r="O31" s="26">
        <v>4482000</v>
      </c>
    </row>
    <row r="32" spans="1:15" x14ac:dyDescent="0.35">
      <c r="A32" s="6" t="s">
        <v>102</v>
      </c>
      <c r="B32" s="12" t="s">
        <v>103</v>
      </c>
      <c r="C32" s="28">
        <v>7984991</v>
      </c>
      <c r="D32" s="28">
        <v>4289448</v>
      </c>
      <c r="E32" s="28">
        <v>309418</v>
      </c>
      <c r="F32" s="28">
        <v>351215</v>
      </c>
      <c r="G32" s="28">
        <v>247114</v>
      </c>
      <c r="H32" s="28">
        <v>82040</v>
      </c>
      <c r="I32" s="28">
        <v>83237</v>
      </c>
      <c r="J32" s="28">
        <v>48</v>
      </c>
      <c r="K32" s="28">
        <v>23898</v>
      </c>
      <c r="L32" s="26">
        <v>176000</v>
      </c>
      <c r="M32" s="26">
        <v>10000</v>
      </c>
      <c r="N32" s="26">
        <v>1248000</v>
      </c>
      <c r="O32" s="26">
        <v>1377000</v>
      </c>
    </row>
    <row r="33" spans="1:15" x14ac:dyDescent="0.35">
      <c r="A33" s="6" t="s">
        <v>104</v>
      </c>
      <c r="B33" s="12" t="s">
        <v>105</v>
      </c>
      <c r="C33" s="28">
        <v>6166209</v>
      </c>
      <c r="D33" s="28">
        <v>15419377</v>
      </c>
      <c r="E33" s="28">
        <v>13324039</v>
      </c>
      <c r="F33" s="28">
        <v>10763275</v>
      </c>
      <c r="G33" s="28">
        <v>7175095</v>
      </c>
      <c r="H33" s="28">
        <v>8000000</v>
      </c>
      <c r="I33" s="28">
        <v>28425556</v>
      </c>
      <c r="J33" s="28">
        <v>0</v>
      </c>
      <c r="K33" s="28">
        <v>0</v>
      </c>
      <c r="L33" s="26">
        <v>0</v>
      </c>
      <c r="M33" s="26">
        <v>0</v>
      </c>
      <c r="N33" s="26">
        <v>2508000</v>
      </c>
      <c r="O33" s="26">
        <v>0</v>
      </c>
    </row>
    <row r="34" spans="1:15" x14ac:dyDescent="0.35">
      <c r="A34" s="6" t="s">
        <v>106</v>
      </c>
      <c r="B34" s="12" t="s">
        <v>107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6500</v>
      </c>
      <c r="I34" s="28">
        <v>6500</v>
      </c>
      <c r="J34" s="28">
        <v>0</v>
      </c>
      <c r="K34" s="28">
        <v>0</v>
      </c>
      <c r="L34" s="26">
        <v>5606000</v>
      </c>
      <c r="M34" s="26">
        <v>264000</v>
      </c>
      <c r="N34" s="26">
        <v>771000</v>
      </c>
      <c r="O34" s="26">
        <v>3105000</v>
      </c>
    </row>
    <row r="35" spans="1:15" x14ac:dyDescent="0.35">
      <c r="A35" s="6"/>
      <c r="C35" s="28"/>
      <c r="D35" s="28"/>
      <c r="E35" s="28"/>
      <c r="F35" s="28"/>
      <c r="G35" s="28"/>
      <c r="H35" s="28"/>
      <c r="I35" s="28"/>
      <c r="J35" s="28"/>
      <c r="K35" s="28"/>
      <c r="L35" s="26"/>
      <c r="M35" s="26"/>
      <c r="N35" s="26"/>
      <c r="O35" s="26"/>
    </row>
    <row r="36" spans="1:15" x14ac:dyDescent="0.35">
      <c r="A36" s="6" t="s">
        <v>108</v>
      </c>
      <c r="B36" s="12" t="s">
        <v>109</v>
      </c>
      <c r="C36" s="28">
        <v>377327666</v>
      </c>
      <c r="D36" s="28">
        <v>429348980</v>
      </c>
      <c r="E36" s="28">
        <v>370027964</v>
      </c>
      <c r="F36" s="28">
        <v>401405011</v>
      </c>
      <c r="G36" s="28">
        <v>355482805</v>
      </c>
      <c r="H36" s="28">
        <v>366369669</v>
      </c>
      <c r="I36" s="28">
        <v>304286358</v>
      </c>
      <c r="J36" s="28">
        <v>336789657</v>
      </c>
      <c r="K36" s="28">
        <v>327373846</v>
      </c>
      <c r="L36" s="26">
        <v>292767000</v>
      </c>
      <c r="M36" s="26">
        <v>292966000</v>
      </c>
      <c r="N36" s="26">
        <v>246766000</v>
      </c>
      <c r="O36" s="26">
        <v>282849000</v>
      </c>
    </row>
    <row r="37" spans="1:15" x14ac:dyDescent="0.35">
      <c r="A37" s="6" t="s">
        <v>110</v>
      </c>
      <c r="B37" s="12" t="s">
        <v>111</v>
      </c>
      <c r="C37" s="28">
        <v>27302167</v>
      </c>
      <c r="D37" s="28">
        <v>35073664</v>
      </c>
      <c r="E37" s="28">
        <v>28324016</v>
      </c>
      <c r="F37" s="28">
        <v>27782887</v>
      </c>
      <c r="G37" s="28">
        <v>33811749</v>
      </c>
      <c r="H37" s="28">
        <v>29959001</v>
      </c>
      <c r="I37" s="28">
        <v>33503696</v>
      </c>
      <c r="J37" s="28">
        <v>35901942</v>
      </c>
      <c r="K37" s="28">
        <v>31924662</v>
      </c>
      <c r="L37" s="26">
        <v>31960000</v>
      </c>
      <c r="M37" s="26">
        <v>31213000</v>
      </c>
      <c r="N37" s="26">
        <v>26351000</v>
      </c>
      <c r="O37" s="26">
        <v>25067000</v>
      </c>
    </row>
    <row r="38" spans="1:15" x14ac:dyDescent="0.35">
      <c r="A38" s="6" t="s">
        <v>112</v>
      </c>
      <c r="B38" s="12" t="s">
        <v>113</v>
      </c>
      <c r="C38" s="28">
        <v>350025499</v>
      </c>
      <c r="D38" s="28">
        <v>394275316</v>
      </c>
      <c r="E38" s="28">
        <v>341703948</v>
      </c>
      <c r="F38" s="28">
        <v>373622124</v>
      </c>
      <c r="G38" s="28">
        <v>321671056</v>
      </c>
      <c r="H38" s="28">
        <v>336410668</v>
      </c>
      <c r="I38" s="28">
        <v>270782662</v>
      </c>
      <c r="J38" s="28">
        <v>300887715</v>
      </c>
      <c r="K38" s="28">
        <v>295449184</v>
      </c>
      <c r="L38" s="26">
        <v>260807000</v>
      </c>
      <c r="M38" s="26">
        <v>261753000</v>
      </c>
      <c r="N38" s="26">
        <v>220415000</v>
      </c>
      <c r="O38" s="26">
        <v>257782000</v>
      </c>
    </row>
    <row r="39" spans="1:15" x14ac:dyDescent="0.35">
      <c r="C39" s="28"/>
      <c r="D39" s="28"/>
      <c r="E39" s="28"/>
      <c r="F39" s="28"/>
      <c r="G39" s="28"/>
      <c r="H39" s="28"/>
      <c r="I39" s="28"/>
      <c r="J39" s="28"/>
      <c r="K39" s="28"/>
      <c r="L39" s="26"/>
      <c r="M39" s="26"/>
      <c r="N39" s="26"/>
      <c r="O39" s="26"/>
    </row>
    <row r="40" spans="1:15" x14ac:dyDescent="0.35">
      <c r="A40" s="6" t="s">
        <v>115</v>
      </c>
      <c r="B40" s="12" t="s">
        <v>116</v>
      </c>
      <c r="C40" s="28">
        <v>1929285973</v>
      </c>
      <c r="D40" s="28">
        <v>1882107124</v>
      </c>
      <c r="E40" s="28">
        <v>1640818532</v>
      </c>
      <c r="F40" s="28">
        <v>1539358455</v>
      </c>
      <c r="G40" s="28">
        <v>1521162535</v>
      </c>
      <c r="H40" s="28">
        <v>1360315550</v>
      </c>
      <c r="I40" s="28">
        <v>1362631735</v>
      </c>
      <c r="J40" s="28">
        <v>1363447652</v>
      </c>
      <c r="K40" s="28">
        <v>1247697434</v>
      </c>
      <c r="L40" s="26">
        <v>1147092000</v>
      </c>
      <c r="M40" s="26">
        <v>1122295000</v>
      </c>
      <c r="N40" s="26">
        <v>1194184000</v>
      </c>
      <c r="O40" s="26">
        <v>1190026000</v>
      </c>
    </row>
    <row r="41" spans="1:15" x14ac:dyDescent="0.35">
      <c r="A41" s="6"/>
    </row>
    <row r="42" spans="1:15" x14ac:dyDescent="0.35">
      <c r="A42" s="6" t="s">
        <v>117</v>
      </c>
      <c r="B42" s="12" t="s">
        <v>118</v>
      </c>
      <c r="C42" s="28">
        <v>1013216996</v>
      </c>
      <c r="D42" s="28">
        <v>1021014514</v>
      </c>
      <c r="E42" s="28">
        <v>925176236</v>
      </c>
      <c r="F42" s="28">
        <v>854806137</v>
      </c>
      <c r="G42" s="28">
        <v>805627159</v>
      </c>
      <c r="H42" s="28">
        <v>700769058</v>
      </c>
      <c r="I42" s="28">
        <v>708492266</v>
      </c>
      <c r="J42" s="28">
        <v>665307812</v>
      </c>
      <c r="K42" s="28">
        <v>619615265</v>
      </c>
      <c r="L42" s="26">
        <v>570297000</v>
      </c>
      <c r="M42" s="26">
        <v>498174000</v>
      </c>
      <c r="N42" s="26">
        <v>367581000</v>
      </c>
      <c r="O42" s="26">
        <v>350887000</v>
      </c>
    </row>
    <row r="43" spans="1:15" x14ac:dyDescent="0.35">
      <c r="A43" s="6"/>
    </row>
    <row r="44" spans="1:15" x14ac:dyDescent="0.35">
      <c r="A44" s="6" t="s">
        <v>119</v>
      </c>
      <c r="B44" s="12" t="s">
        <v>120</v>
      </c>
      <c r="C44" s="28">
        <v>589690992</v>
      </c>
      <c r="D44" s="28">
        <v>560829191</v>
      </c>
      <c r="E44" s="28">
        <v>658314649</v>
      </c>
      <c r="F44" s="28">
        <v>546617369</v>
      </c>
      <c r="G44" s="28">
        <v>574007389</v>
      </c>
      <c r="H44" s="28">
        <v>621931674</v>
      </c>
      <c r="I44" s="28">
        <v>536983746</v>
      </c>
      <c r="J44" s="28">
        <v>547001943</v>
      </c>
      <c r="K44" s="28">
        <v>539235413</v>
      </c>
      <c r="L44" s="26">
        <v>354262000</v>
      </c>
      <c r="M44" s="26">
        <v>491970000</v>
      </c>
      <c r="N44" s="26">
        <v>851666000</v>
      </c>
      <c r="O44" s="26">
        <v>679056000</v>
      </c>
    </row>
    <row r="45" spans="1:15" x14ac:dyDescent="0.35">
      <c r="A45" s="6" t="s">
        <v>121</v>
      </c>
      <c r="B45" s="12" t="s">
        <v>122</v>
      </c>
      <c r="C45" s="28">
        <v>300767701</v>
      </c>
      <c r="D45" s="28">
        <v>301484627</v>
      </c>
      <c r="E45" s="28">
        <v>299675352</v>
      </c>
      <c r="F45" s="28">
        <v>301107769</v>
      </c>
      <c r="G45" s="28">
        <v>300435764</v>
      </c>
      <c r="H45" s="28">
        <v>298842466</v>
      </c>
      <c r="I45" s="28">
        <v>301132387</v>
      </c>
      <c r="J45" s="28">
        <v>299498878</v>
      </c>
      <c r="K45" s="28">
        <v>300700749</v>
      </c>
      <c r="L45" s="26">
        <v>242610000</v>
      </c>
      <c r="M45" s="26">
        <v>309627000</v>
      </c>
      <c r="N45" s="26">
        <v>327842000</v>
      </c>
      <c r="O45" s="26">
        <v>302960000</v>
      </c>
    </row>
    <row r="46" spans="1:15" x14ac:dyDescent="0.35">
      <c r="A46" s="6" t="s">
        <v>123</v>
      </c>
      <c r="B46" s="12" t="s">
        <v>124</v>
      </c>
      <c r="C46" s="28">
        <v>244596659</v>
      </c>
      <c r="D46" s="28">
        <v>241659788</v>
      </c>
      <c r="E46" s="28">
        <v>239129119</v>
      </c>
      <c r="F46" s="28">
        <v>231349968</v>
      </c>
      <c r="G46" s="28">
        <v>221985447</v>
      </c>
      <c r="H46" s="28">
        <v>220681233</v>
      </c>
      <c r="I46" s="28">
        <v>226597679</v>
      </c>
      <c r="J46" s="28">
        <v>226501463</v>
      </c>
      <c r="K46" s="28">
        <v>220820368</v>
      </c>
      <c r="L46" s="26">
        <v>93061000</v>
      </c>
      <c r="M46" s="26">
        <v>158173000</v>
      </c>
      <c r="N46" s="26">
        <v>499711000</v>
      </c>
      <c r="O46" s="26">
        <v>360906000</v>
      </c>
    </row>
    <row r="47" spans="1:15" x14ac:dyDescent="0.35">
      <c r="A47" s="6" t="s">
        <v>125</v>
      </c>
      <c r="B47" s="12" t="s">
        <v>126</v>
      </c>
      <c r="C47" s="28">
        <v>44326632</v>
      </c>
      <c r="D47" s="28">
        <v>17684776</v>
      </c>
      <c r="E47" s="28">
        <v>119510178</v>
      </c>
      <c r="F47" s="28">
        <v>14159632</v>
      </c>
      <c r="G47" s="28">
        <v>51586178</v>
      </c>
      <c r="H47" s="28">
        <v>102407975</v>
      </c>
      <c r="I47" s="28">
        <v>9253680</v>
      </c>
      <c r="J47" s="28">
        <v>21001602</v>
      </c>
      <c r="K47" s="28">
        <v>17714296</v>
      </c>
      <c r="L47" s="26">
        <v>18591000</v>
      </c>
      <c r="M47" s="26">
        <v>24170000</v>
      </c>
      <c r="N47" s="26">
        <v>24113000</v>
      </c>
      <c r="O47" s="26">
        <v>15190000</v>
      </c>
    </row>
    <row r="48" spans="1:15" x14ac:dyDescent="0.35">
      <c r="A48" s="6"/>
    </row>
    <row r="49" spans="1:15" x14ac:dyDescent="0.35">
      <c r="A49" s="6" t="s">
        <v>127</v>
      </c>
      <c r="B49" s="12" t="s">
        <v>128</v>
      </c>
      <c r="C49" s="28">
        <v>423526004</v>
      </c>
      <c r="D49" s="28">
        <v>460185323</v>
      </c>
      <c r="E49" s="28">
        <v>266861587</v>
      </c>
      <c r="F49" s="28">
        <v>308188768</v>
      </c>
      <c r="G49" s="28">
        <v>231619770</v>
      </c>
      <c r="H49" s="28">
        <v>78837384</v>
      </c>
      <c r="I49" s="28">
        <v>171508520</v>
      </c>
      <c r="J49" s="28">
        <v>118305869</v>
      </c>
      <c r="K49" s="28">
        <v>80379852</v>
      </c>
      <c r="L49" s="26">
        <v>216035000</v>
      </c>
      <c r="M49" s="26">
        <v>6204000</v>
      </c>
      <c r="N49" s="26">
        <v>-484085000</v>
      </c>
      <c r="O49" s="26">
        <v>-328169000</v>
      </c>
    </row>
    <row r="50" spans="1:15" x14ac:dyDescent="0.35">
      <c r="A50" s="6"/>
      <c r="C50" s="28"/>
      <c r="D50" s="28"/>
      <c r="E50" s="28"/>
      <c r="F50" s="28"/>
      <c r="G50" s="28"/>
      <c r="H50" s="28"/>
      <c r="I50" s="28"/>
      <c r="J50" s="28"/>
      <c r="K50" s="28"/>
      <c r="L50" s="26"/>
      <c r="M50" s="26"/>
      <c r="N50" s="26"/>
      <c r="O50" s="26"/>
    </row>
    <row r="51" spans="1:15" x14ac:dyDescent="0.35">
      <c r="A51" s="6" t="s">
        <v>129</v>
      </c>
      <c r="B51" s="12" t="s">
        <v>130</v>
      </c>
      <c r="C51" s="28">
        <v>916068977</v>
      </c>
      <c r="D51" s="28">
        <v>861092610</v>
      </c>
      <c r="E51" s="28">
        <v>715642296</v>
      </c>
      <c r="F51" s="28">
        <v>684552318</v>
      </c>
      <c r="G51" s="28">
        <v>715535376</v>
      </c>
      <c r="H51" s="28">
        <v>659546492</v>
      </c>
      <c r="I51" s="28">
        <v>654139469</v>
      </c>
      <c r="J51" s="28">
        <v>698139840</v>
      </c>
      <c r="K51" s="28">
        <v>628082169</v>
      </c>
      <c r="L51" s="26">
        <v>576795000</v>
      </c>
      <c r="M51" s="26">
        <v>624121000</v>
      </c>
      <c r="N51" s="26">
        <v>826603000</v>
      </c>
      <c r="O51" s="26">
        <v>839139000</v>
      </c>
    </row>
    <row r="52" spans="1:15" x14ac:dyDescent="0.35">
      <c r="A52" s="6"/>
    </row>
    <row r="53" spans="1:15" x14ac:dyDescent="0.35">
      <c r="A53" s="6" t="s">
        <v>131</v>
      </c>
      <c r="B53" s="12" t="s">
        <v>132</v>
      </c>
      <c r="C53" s="28">
        <v>12186921</v>
      </c>
      <c r="D53" s="28">
        <v>16622344</v>
      </c>
      <c r="E53" s="28">
        <v>34334145</v>
      </c>
      <c r="F53" s="28">
        <v>23945043</v>
      </c>
      <c r="G53" s="28">
        <v>27449163</v>
      </c>
      <c r="H53" s="28">
        <v>54391092</v>
      </c>
      <c r="I53" s="28">
        <v>49466859</v>
      </c>
      <c r="J53" s="28">
        <v>43028259</v>
      </c>
      <c r="K53" s="28">
        <v>43969244</v>
      </c>
      <c r="L53" s="26">
        <v>40377000</v>
      </c>
      <c r="M53" s="26">
        <v>51098000</v>
      </c>
      <c r="N53" s="26">
        <v>35905000</v>
      </c>
      <c r="O53" s="26">
        <v>53641000</v>
      </c>
    </row>
    <row r="54" spans="1:15" x14ac:dyDescent="0.35">
      <c r="A54" s="6" t="s">
        <v>133</v>
      </c>
      <c r="B54" s="12" t="s">
        <v>134</v>
      </c>
      <c r="C54" s="28">
        <v>3074361</v>
      </c>
      <c r="D54" s="28">
        <v>3857878</v>
      </c>
      <c r="E54" s="28">
        <v>452142</v>
      </c>
      <c r="F54" s="28">
        <v>2527021</v>
      </c>
      <c r="G54" s="28">
        <v>3355344</v>
      </c>
      <c r="H54" s="28">
        <v>3890738</v>
      </c>
      <c r="I54" s="28">
        <v>3410726</v>
      </c>
      <c r="J54" s="28">
        <v>6568266</v>
      </c>
      <c r="K54" s="28">
        <v>4896747</v>
      </c>
      <c r="L54" s="26">
        <v>3386000</v>
      </c>
      <c r="M54" s="26">
        <v>20142000</v>
      </c>
      <c r="N54" s="26">
        <v>5020000</v>
      </c>
      <c r="O54" s="26">
        <v>8777000</v>
      </c>
    </row>
    <row r="55" spans="1:15" x14ac:dyDescent="0.35">
      <c r="A55" s="6" t="s">
        <v>135</v>
      </c>
      <c r="B55" s="12" t="s">
        <v>136</v>
      </c>
      <c r="C55" s="28">
        <v>9112560</v>
      </c>
      <c r="D55" s="28">
        <v>12764466</v>
      </c>
      <c r="E55" s="28">
        <v>33882003</v>
      </c>
      <c r="F55" s="28">
        <v>21418022</v>
      </c>
      <c r="G55" s="28">
        <v>24093819</v>
      </c>
      <c r="H55" s="28">
        <v>50500354</v>
      </c>
      <c r="I55" s="28">
        <v>46056133</v>
      </c>
      <c r="J55" s="28">
        <v>36459993</v>
      </c>
      <c r="K55" s="28">
        <v>39072497</v>
      </c>
      <c r="L55" s="26">
        <v>36991000</v>
      </c>
      <c r="M55" s="26">
        <v>30956000</v>
      </c>
      <c r="N55" s="26">
        <v>30885000</v>
      </c>
      <c r="O55" s="26">
        <v>44864000</v>
      </c>
    </row>
    <row r="56" spans="1:15" x14ac:dyDescent="0.35">
      <c r="A56" s="6"/>
    </row>
    <row r="57" spans="1:15" x14ac:dyDescent="0.35">
      <c r="A57" s="6" t="s">
        <v>137</v>
      </c>
      <c r="B57" s="12" t="s">
        <v>138</v>
      </c>
      <c r="C57" s="28">
        <v>170944012</v>
      </c>
      <c r="D57" s="28">
        <v>195897949</v>
      </c>
      <c r="E57" s="28">
        <v>86927097</v>
      </c>
      <c r="F57" s="28">
        <v>72012303</v>
      </c>
      <c r="G57" s="28">
        <v>69077942</v>
      </c>
      <c r="H57" s="28">
        <v>30738153</v>
      </c>
      <c r="I57" s="28">
        <v>33542714</v>
      </c>
      <c r="J57" s="28">
        <v>54839045</v>
      </c>
      <c r="K57" s="28">
        <v>57047497</v>
      </c>
      <c r="L57" s="26">
        <v>47713000</v>
      </c>
      <c r="M57" s="26">
        <v>58243000</v>
      </c>
      <c r="N57" s="26">
        <v>144741000</v>
      </c>
      <c r="O57" s="26">
        <v>256976000</v>
      </c>
    </row>
    <row r="58" spans="1:15" x14ac:dyDescent="0.35">
      <c r="A58" s="6" t="s">
        <v>139</v>
      </c>
      <c r="B58" s="12" t="s">
        <v>140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152821</v>
      </c>
      <c r="L58" s="26">
        <v>0</v>
      </c>
      <c r="M58" s="26">
        <v>156000</v>
      </c>
      <c r="N58" s="26">
        <v>30971000</v>
      </c>
      <c r="O58" s="26">
        <v>25802000</v>
      </c>
    </row>
    <row r="59" spans="1:15" x14ac:dyDescent="0.35">
      <c r="A59" s="6" t="s">
        <v>141</v>
      </c>
      <c r="B59" s="12" t="s">
        <v>142</v>
      </c>
      <c r="C59" s="28">
        <v>149525154</v>
      </c>
      <c r="D59" s="28">
        <v>169138332</v>
      </c>
      <c r="E59" s="28">
        <v>9891737</v>
      </c>
      <c r="F59" s="28">
        <v>31794685</v>
      </c>
      <c r="G59" s="28">
        <v>30435872</v>
      </c>
      <c r="H59" s="28">
        <v>11116335</v>
      </c>
      <c r="I59" s="28">
        <v>7054348</v>
      </c>
      <c r="J59" s="28">
        <v>15349796</v>
      </c>
      <c r="K59" s="28">
        <v>10128089</v>
      </c>
      <c r="L59" s="26">
        <v>5577000</v>
      </c>
      <c r="M59" s="26">
        <v>1617000</v>
      </c>
      <c r="N59" s="26">
        <v>63809000</v>
      </c>
      <c r="O59" s="26">
        <v>56143000</v>
      </c>
    </row>
    <row r="60" spans="1:15" x14ac:dyDescent="0.35">
      <c r="A60" s="6" t="s">
        <v>143</v>
      </c>
      <c r="B60" s="12" t="s">
        <v>144</v>
      </c>
      <c r="C60" s="28">
        <v>21418858</v>
      </c>
      <c r="D60" s="28">
        <v>26759617</v>
      </c>
      <c r="E60" s="28">
        <v>77035360</v>
      </c>
      <c r="F60" s="28">
        <v>40217618</v>
      </c>
      <c r="G60" s="28">
        <v>38642070</v>
      </c>
      <c r="H60" s="28">
        <v>19621818</v>
      </c>
      <c r="I60" s="28">
        <v>26488366</v>
      </c>
      <c r="J60" s="28">
        <v>39489249</v>
      </c>
      <c r="K60" s="28">
        <v>46766587</v>
      </c>
      <c r="L60" s="26">
        <v>42136000</v>
      </c>
      <c r="M60" s="26">
        <v>56470000</v>
      </c>
      <c r="N60" s="26">
        <v>49961000</v>
      </c>
      <c r="O60" s="26">
        <v>175031000</v>
      </c>
    </row>
    <row r="61" spans="1:15" x14ac:dyDescent="0.35">
      <c r="A61" s="6"/>
    </row>
    <row r="62" spans="1:15" x14ac:dyDescent="0.35">
      <c r="A62" s="6" t="s">
        <v>145</v>
      </c>
      <c r="B62" s="12" t="s">
        <v>146</v>
      </c>
      <c r="C62" s="28">
        <v>732938044</v>
      </c>
      <c r="D62" s="28">
        <v>648572317</v>
      </c>
      <c r="E62" s="28">
        <v>594381054</v>
      </c>
      <c r="F62" s="28">
        <v>588594972</v>
      </c>
      <c r="G62" s="28">
        <v>619008271</v>
      </c>
      <c r="H62" s="28">
        <v>574417247</v>
      </c>
      <c r="I62" s="28">
        <v>571129896</v>
      </c>
      <c r="J62" s="28">
        <v>600272536</v>
      </c>
      <c r="K62" s="28">
        <v>527065428</v>
      </c>
      <c r="L62" s="26">
        <v>488705000</v>
      </c>
      <c r="M62" s="26">
        <v>514780000</v>
      </c>
      <c r="N62" s="26">
        <v>645957000</v>
      </c>
      <c r="O62" s="26">
        <v>528522000</v>
      </c>
    </row>
    <row r="63" spans="1:15" x14ac:dyDescent="0.35">
      <c r="A63" s="6" t="s">
        <v>147</v>
      </c>
      <c r="B63" s="12" t="s">
        <v>148</v>
      </c>
      <c r="C63" s="28">
        <v>1516135</v>
      </c>
      <c r="D63" s="28">
        <v>17243755</v>
      </c>
      <c r="E63" s="28">
        <v>17575795</v>
      </c>
      <c r="F63" s="28">
        <v>24068936</v>
      </c>
      <c r="G63" s="28">
        <v>21209516</v>
      </c>
      <c r="H63" s="28">
        <v>23602433</v>
      </c>
      <c r="I63" s="28">
        <v>20478305</v>
      </c>
      <c r="J63" s="28">
        <v>17403586</v>
      </c>
      <c r="K63" s="28">
        <v>8648727</v>
      </c>
      <c r="L63" s="26">
        <v>10104000</v>
      </c>
      <c r="M63" s="26">
        <v>36949000</v>
      </c>
      <c r="N63" s="26">
        <v>51023000</v>
      </c>
      <c r="O63" s="26">
        <v>34882000</v>
      </c>
    </row>
    <row r="64" spans="1:15" x14ac:dyDescent="0.35">
      <c r="A64" s="6" t="s">
        <v>149</v>
      </c>
      <c r="B64" s="12" t="s">
        <v>142</v>
      </c>
      <c r="C64" s="28">
        <v>100280768</v>
      </c>
      <c r="D64" s="28">
        <v>64546358</v>
      </c>
      <c r="E64" s="28">
        <v>48163852</v>
      </c>
      <c r="F64" s="28">
        <v>75181621</v>
      </c>
      <c r="G64" s="28">
        <v>57228444</v>
      </c>
      <c r="H64" s="28">
        <v>49532268</v>
      </c>
      <c r="I64" s="28">
        <v>47507195</v>
      </c>
      <c r="J64" s="28">
        <v>55046428</v>
      </c>
      <c r="K64" s="28">
        <v>40733627</v>
      </c>
      <c r="L64" s="26">
        <v>59061000</v>
      </c>
      <c r="M64" s="26">
        <v>55646000</v>
      </c>
      <c r="N64" s="26">
        <v>116548000</v>
      </c>
      <c r="O64" s="26">
        <v>109207000</v>
      </c>
    </row>
    <row r="65" spans="1:15" x14ac:dyDescent="0.35">
      <c r="A65" s="6" t="s">
        <v>150</v>
      </c>
      <c r="B65" s="12" t="s">
        <v>97</v>
      </c>
      <c r="C65" s="28">
        <v>96083798</v>
      </c>
      <c r="D65" s="28">
        <v>62119117</v>
      </c>
      <c r="E65" s="28">
        <v>17510811</v>
      </c>
      <c r="F65" s="28">
        <v>23250058</v>
      </c>
      <c r="G65" s="28">
        <v>19544927</v>
      </c>
      <c r="H65" s="28">
        <v>22456981</v>
      </c>
      <c r="I65" s="28">
        <v>7833061</v>
      </c>
      <c r="J65" s="28">
        <v>11219643</v>
      </c>
      <c r="K65" s="28">
        <v>6346327</v>
      </c>
      <c r="L65" s="26">
        <v>11445000</v>
      </c>
      <c r="M65" s="26">
        <v>18649000</v>
      </c>
      <c r="N65" s="26">
        <v>36918000</v>
      </c>
      <c r="O65" s="26">
        <v>14727000</v>
      </c>
    </row>
    <row r="66" spans="1:15" x14ac:dyDescent="0.35">
      <c r="A66" s="6" t="s">
        <v>151</v>
      </c>
      <c r="B66" s="12" t="s">
        <v>152</v>
      </c>
      <c r="C66" s="28">
        <v>46443024</v>
      </c>
      <c r="D66" s="28">
        <v>36453814</v>
      </c>
      <c r="E66" s="28">
        <v>41582575</v>
      </c>
      <c r="F66" s="28">
        <v>36298045</v>
      </c>
      <c r="G66" s="28">
        <v>85143757</v>
      </c>
      <c r="H66" s="28">
        <v>49177460</v>
      </c>
      <c r="I66" s="28">
        <v>41944083</v>
      </c>
      <c r="J66" s="28">
        <v>47027008</v>
      </c>
      <c r="K66" s="28">
        <v>31531559</v>
      </c>
      <c r="L66" s="26">
        <v>51988000</v>
      </c>
      <c r="M66" s="26">
        <v>58733000</v>
      </c>
      <c r="N66" s="26">
        <v>57871000</v>
      </c>
      <c r="O66" s="26">
        <v>55934000</v>
      </c>
    </row>
    <row r="67" spans="1:15" x14ac:dyDescent="0.35">
      <c r="A67" s="6" t="s">
        <v>153</v>
      </c>
      <c r="B67" s="12" t="s">
        <v>154</v>
      </c>
      <c r="C67" s="28">
        <v>51926060</v>
      </c>
      <c r="D67" s="28">
        <v>46340432</v>
      </c>
      <c r="E67" s="28">
        <v>41904203</v>
      </c>
      <c r="F67" s="28">
        <v>35056851</v>
      </c>
      <c r="G67" s="28">
        <v>41403076</v>
      </c>
      <c r="H67" s="28">
        <v>51273047</v>
      </c>
      <c r="I67" s="28">
        <v>53825141</v>
      </c>
      <c r="J67" s="28">
        <v>49638611</v>
      </c>
      <c r="K67" s="28">
        <v>43563012</v>
      </c>
      <c r="L67" s="26">
        <v>31621000</v>
      </c>
      <c r="M67" s="26">
        <v>32020000</v>
      </c>
      <c r="N67" s="26">
        <v>33281000</v>
      </c>
      <c r="O67" s="26">
        <v>36042000</v>
      </c>
    </row>
    <row r="68" spans="1:15" x14ac:dyDescent="0.35">
      <c r="A68" s="6" t="s">
        <v>155</v>
      </c>
      <c r="B68" s="12" t="s">
        <v>156</v>
      </c>
      <c r="C68" s="28">
        <v>29063804</v>
      </c>
      <c r="D68" s="28">
        <v>36987254</v>
      </c>
      <c r="E68" s="28">
        <v>37301062</v>
      </c>
      <c r="F68" s="28">
        <v>35115582</v>
      </c>
      <c r="G68" s="28">
        <v>37669646</v>
      </c>
      <c r="H68" s="28">
        <v>38258493</v>
      </c>
      <c r="I68" s="28">
        <v>37721053</v>
      </c>
      <c r="J68" s="28">
        <v>29399995</v>
      </c>
      <c r="K68" s="28">
        <v>31018421</v>
      </c>
      <c r="L68" s="26">
        <v>28601000</v>
      </c>
      <c r="M68" s="26">
        <v>31870000</v>
      </c>
      <c r="N68" s="26">
        <v>37001000</v>
      </c>
      <c r="O68" s="26">
        <v>25580000</v>
      </c>
    </row>
    <row r="69" spans="1:15" x14ac:dyDescent="0.35">
      <c r="A69" s="6" t="s">
        <v>157</v>
      </c>
      <c r="B69" s="12" t="s">
        <v>158</v>
      </c>
      <c r="C69" s="28">
        <v>36414518</v>
      </c>
      <c r="D69" s="28">
        <v>38012894</v>
      </c>
      <c r="E69" s="28">
        <v>25863988</v>
      </c>
      <c r="F69" s="28">
        <v>32660178</v>
      </c>
      <c r="G69" s="28">
        <v>30511394</v>
      </c>
      <c r="H69" s="28">
        <v>25056808</v>
      </c>
      <c r="I69" s="28">
        <v>29133995</v>
      </c>
      <c r="J69" s="28">
        <v>27871618</v>
      </c>
      <c r="K69" s="28">
        <v>28635211</v>
      </c>
      <c r="L69" s="26">
        <v>27988000</v>
      </c>
      <c r="M69" s="26">
        <v>18616000</v>
      </c>
      <c r="N69" s="26">
        <v>16832000</v>
      </c>
      <c r="O69" s="26">
        <v>18439000</v>
      </c>
    </row>
    <row r="70" spans="1:15" x14ac:dyDescent="0.35">
      <c r="A70" s="6" t="s">
        <v>159</v>
      </c>
      <c r="B70" s="12" t="s">
        <v>160</v>
      </c>
      <c r="C70" s="28">
        <v>371209937</v>
      </c>
      <c r="D70" s="28">
        <v>346868693</v>
      </c>
      <c r="E70" s="28">
        <v>364478768</v>
      </c>
      <c r="F70" s="28">
        <v>326963701</v>
      </c>
      <c r="G70" s="28">
        <v>326297511</v>
      </c>
      <c r="H70" s="28">
        <v>315059757</v>
      </c>
      <c r="I70" s="28">
        <v>332687063</v>
      </c>
      <c r="J70" s="28">
        <v>362665647</v>
      </c>
      <c r="K70" s="28">
        <v>336588544</v>
      </c>
      <c r="L70" s="26">
        <v>267897000</v>
      </c>
      <c r="M70" s="26">
        <v>262297000</v>
      </c>
      <c r="N70" s="26">
        <v>296483000</v>
      </c>
      <c r="O70" s="26">
        <v>233711000</v>
      </c>
    </row>
    <row r="71" spans="1:15" x14ac:dyDescent="0.35">
      <c r="A71" s="7"/>
    </row>
  </sheetData>
  <pageMargins left="0.7" right="0.7" top="0.78740157499999996" bottom="0.78740157499999996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C7F1E-62BB-49CE-8A62-F14D6D3713CE}">
  <dimension ref="A1:O71"/>
  <sheetViews>
    <sheetView workbookViewId="0">
      <selection activeCell="B1" sqref="B1:B2"/>
    </sheetView>
  </sheetViews>
  <sheetFormatPr baseColWidth="10" defaultColWidth="11.453125" defaultRowHeight="14.5" x14ac:dyDescent="0.35"/>
  <cols>
    <col min="1" max="1" width="8.08984375" style="12" customWidth="1"/>
    <col min="2" max="2" width="37.54296875" style="12" customWidth="1"/>
    <col min="3" max="9" width="15.54296875" style="12" bestFit="1" customWidth="1"/>
    <col min="10" max="11" width="14.08984375" style="12" bestFit="1" customWidth="1"/>
    <col min="12" max="13" width="11.54296875" style="22" bestFit="1" customWidth="1"/>
    <col min="14" max="14" width="13.1796875" style="22" customWidth="1"/>
    <col min="15" max="15" width="11.54296875" style="22" bestFit="1" customWidth="1"/>
    <col min="16" max="16384" width="11.453125" style="12"/>
  </cols>
  <sheetData>
    <row r="1" spans="1:15" ht="18.5" x14ac:dyDescent="0.45">
      <c r="B1" s="35" t="s">
        <v>180</v>
      </c>
    </row>
    <row r="2" spans="1:15" ht="18.5" x14ac:dyDescent="0.45">
      <c r="B2" s="35" t="s">
        <v>165</v>
      </c>
    </row>
    <row r="3" spans="1:15" x14ac:dyDescent="0.35">
      <c r="B3" s="31" t="s">
        <v>167</v>
      </c>
    </row>
    <row r="4" spans="1:15" x14ac:dyDescent="0.35">
      <c r="B4" s="31"/>
      <c r="C4" s="31">
        <v>2020</v>
      </c>
      <c r="D4" s="31">
        <v>2019</v>
      </c>
      <c r="E4" s="31">
        <v>2018</v>
      </c>
      <c r="F4" s="31">
        <v>2017</v>
      </c>
      <c r="G4" s="31">
        <v>2016</v>
      </c>
      <c r="H4" s="31">
        <v>2015</v>
      </c>
      <c r="I4" s="31">
        <v>2014</v>
      </c>
      <c r="J4" s="31">
        <v>2013</v>
      </c>
      <c r="K4" s="31">
        <v>2012</v>
      </c>
      <c r="L4" s="59">
        <v>2011</v>
      </c>
      <c r="M4" s="59">
        <v>2010</v>
      </c>
      <c r="N4" s="59">
        <v>2009</v>
      </c>
      <c r="O4" s="59">
        <v>2008</v>
      </c>
    </row>
    <row r="5" spans="1:15" x14ac:dyDescent="0.35">
      <c r="A5" s="6" t="s">
        <v>60</v>
      </c>
      <c r="B5" s="12" t="s">
        <v>61</v>
      </c>
      <c r="C5" s="28">
        <v>1435116403</v>
      </c>
      <c r="D5" s="28">
        <v>1280981700</v>
      </c>
      <c r="E5" s="28">
        <v>1577749360</v>
      </c>
      <c r="F5" s="28">
        <v>1277889207</v>
      </c>
      <c r="G5" s="28">
        <v>1152050372</v>
      </c>
      <c r="H5" s="28">
        <v>1135141488</v>
      </c>
      <c r="I5" s="28">
        <v>1135964720</v>
      </c>
      <c r="J5" s="28">
        <v>936200280</v>
      </c>
      <c r="K5" s="28">
        <v>914164415</v>
      </c>
      <c r="L5" s="26">
        <v>907823000</v>
      </c>
      <c r="M5" s="26">
        <v>822361000</v>
      </c>
      <c r="N5" s="26">
        <v>2112811000</v>
      </c>
      <c r="O5" s="26">
        <v>643664000</v>
      </c>
    </row>
    <row r="6" spans="1:15" x14ac:dyDescent="0.35">
      <c r="A6" s="6"/>
      <c r="C6" s="28"/>
      <c r="D6" s="28"/>
      <c r="E6" s="28"/>
      <c r="F6" s="28"/>
      <c r="G6" s="28"/>
      <c r="H6" s="28"/>
      <c r="I6" s="28"/>
      <c r="J6" s="28"/>
      <c r="K6" s="28"/>
      <c r="L6" s="26"/>
      <c r="M6" s="26"/>
      <c r="N6" s="26"/>
      <c r="O6" s="26"/>
    </row>
    <row r="7" spans="1:15" x14ac:dyDescent="0.35">
      <c r="A7" s="6" t="s">
        <v>62</v>
      </c>
      <c r="B7" s="12" t="s">
        <v>63</v>
      </c>
      <c r="C7" s="28">
        <v>357462493</v>
      </c>
      <c r="D7" s="28">
        <v>284270220</v>
      </c>
      <c r="E7" s="28">
        <v>643060405</v>
      </c>
      <c r="F7" s="28">
        <v>422524328</v>
      </c>
      <c r="G7" s="28">
        <v>461873933</v>
      </c>
      <c r="H7" s="28">
        <v>447239427</v>
      </c>
      <c r="I7" s="28">
        <v>615039299</v>
      </c>
      <c r="J7" s="28">
        <v>456627206</v>
      </c>
      <c r="K7" s="28">
        <v>417669927</v>
      </c>
      <c r="L7" s="26">
        <v>475659000</v>
      </c>
      <c r="M7" s="26">
        <v>391047000</v>
      </c>
      <c r="N7" s="26">
        <v>916963000</v>
      </c>
      <c r="O7" s="26">
        <v>216256000</v>
      </c>
    </row>
    <row r="8" spans="1:15" x14ac:dyDescent="0.35">
      <c r="A8" s="6" t="s">
        <v>64</v>
      </c>
      <c r="B8" s="12" t="s">
        <v>65</v>
      </c>
      <c r="C8" s="28">
        <v>220302200</v>
      </c>
      <c r="D8" s="28">
        <v>156432475</v>
      </c>
      <c r="E8" s="28">
        <v>492041371</v>
      </c>
      <c r="F8" s="28">
        <v>284532652</v>
      </c>
      <c r="G8" s="28">
        <v>164612362</v>
      </c>
      <c r="H8" s="28">
        <v>87308129</v>
      </c>
      <c r="I8" s="28">
        <v>243887503</v>
      </c>
      <c r="J8" s="28">
        <v>101419864</v>
      </c>
      <c r="K8" s="28">
        <v>81578617</v>
      </c>
      <c r="L8" s="26">
        <v>167740000</v>
      </c>
      <c r="M8" s="26">
        <v>131216000</v>
      </c>
      <c r="N8" s="26">
        <v>142082000</v>
      </c>
      <c r="O8" s="26">
        <v>136567000</v>
      </c>
    </row>
    <row r="9" spans="1:15" x14ac:dyDescent="0.35">
      <c r="A9" s="6" t="s">
        <v>66</v>
      </c>
      <c r="B9" s="12" t="s">
        <v>67</v>
      </c>
      <c r="C9" s="28">
        <v>96209170</v>
      </c>
      <c r="D9" s="28">
        <v>76054920</v>
      </c>
      <c r="E9" s="28">
        <v>89440159</v>
      </c>
      <c r="F9" s="28">
        <v>98228729</v>
      </c>
      <c r="G9" s="28">
        <v>129191421</v>
      </c>
      <c r="H9" s="28">
        <v>65940728</v>
      </c>
      <c r="I9" s="28">
        <v>187161498</v>
      </c>
      <c r="J9" s="28">
        <v>79187493</v>
      </c>
      <c r="K9" s="28">
        <v>75677288</v>
      </c>
      <c r="L9" s="26">
        <v>61601000</v>
      </c>
      <c r="M9" s="26">
        <v>40006000</v>
      </c>
      <c r="N9" s="26">
        <v>46499000</v>
      </c>
      <c r="O9" s="26">
        <v>36787000</v>
      </c>
    </row>
    <row r="10" spans="1:15" x14ac:dyDescent="0.35">
      <c r="A10" s="6" t="s">
        <v>68</v>
      </c>
      <c r="B10" s="12" t="s">
        <v>69</v>
      </c>
      <c r="C10" s="28">
        <v>284911</v>
      </c>
      <c r="D10" s="28">
        <v>968694</v>
      </c>
      <c r="E10" s="28">
        <v>4858035</v>
      </c>
      <c r="F10" s="28">
        <v>0</v>
      </c>
      <c r="G10" s="28">
        <v>4207917</v>
      </c>
      <c r="H10" s="28">
        <v>0</v>
      </c>
      <c r="I10" s="28">
        <v>8000</v>
      </c>
      <c r="J10" s="28">
        <v>28000</v>
      </c>
      <c r="K10" s="28">
        <v>48000</v>
      </c>
      <c r="L10" s="26">
        <v>88000</v>
      </c>
      <c r="M10" s="26">
        <v>1306000</v>
      </c>
      <c r="N10" s="26">
        <v>2226000</v>
      </c>
      <c r="O10" s="26">
        <v>3401000</v>
      </c>
    </row>
    <row r="11" spans="1:15" x14ac:dyDescent="0.35">
      <c r="A11" s="6" t="s">
        <v>70</v>
      </c>
      <c r="B11" s="12" t="s">
        <v>71</v>
      </c>
      <c r="C11" s="28">
        <v>123808119</v>
      </c>
      <c r="D11" s="28">
        <v>79408861</v>
      </c>
      <c r="E11" s="28">
        <v>397743177</v>
      </c>
      <c r="F11" s="28">
        <v>186303923</v>
      </c>
      <c r="G11" s="28">
        <v>31213024</v>
      </c>
      <c r="H11" s="28">
        <v>21367401</v>
      </c>
      <c r="I11" s="28">
        <v>56718005</v>
      </c>
      <c r="J11" s="28">
        <v>22204371</v>
      </c>
      <c r="K11" s="28">
        <v>5853329</v>
      </c>
      <c r="L11" s="26">
        <v>106051000</v>
      </c>
      <c r="M11" s="26">
        <v>89904000</v>
      </c>
      <c r="N11" s="26">
        <v>93357000</v>
      </c>
      <c r="O11" s="26">
        <v>96379000</v>
      </c>
    </row>
    <row r="12" spans="1:15" x14ac:dyDescent="0.35">
      <c r="A12" s="6"/>
      <c r="C12" s="28"/>
      <c r="D12" s="28"/>
      <c r="E12" s="28"/>
      <c r="F12" s="28"/>
      <c r="G12" s="28"/>
      <c r="H12" s="28"/>
      <c r="I12" s="28"/>
      <c r="J12" s="28"/>
      <c r="K12" s="28"/>
      <c r="L12" s="26"/>
      <c r="M12" s="26"/>
      <c r="N12" s="26"/>
      <c r="O12" s="26"/>
    </row>
    <row r="13" spans="1:15" x14ac:dyDescent="0.35">
      <c r="A13" s="6" t="s">
        <v>72</v>
      </c>
      <c r="B13" s="12" t="s">
        <v>73</v>
      </c>
      <c r="C13" s="28">
        <v>54068076</v>
      </c>
      <c r="D13" s="28">
        <v>53651867</v>
      </c>
      <c r="E13" s="28">
        <v>45835970</v>
      </c>
      <c r="F13" s="28">
        <v>38509437</v>
      </c>
      <c r="G13" s="28">
        <v>35643270</v>
      </c>
      <c r="H13" s="28">
        <v>48078923</v>
      </c>
      <c r="I13" s="28">
        <v>51507271</v>
      </c>
      <c r="J13" s="28">
        <v>52280753</v>
      </c>
      <c r="K13" s="28">
        <v>48615530</v>
      </c>
      <c r="L13" s="26">
        <v>36381000</v>
      </c>
      <c r="M13" s="26">
        <v>34948000</v>
      </c>
      <c r="N13" s="26">
        <v>38446000</v>
      </c>
      <c r="O13" s="26">
        <v>40631000</v>
      </c>
    </row>
    <row r="14" spans="1:15" x14ac:dyDescent="0.35">
      <c r="A14" s="6" t="s">
        <v>74</v>
      </c>
      <c r="B14" s="12" t="s">
        <v>75</v>
      </c>
      <c r="C14" s="28">
        <v>11632450</v>
      </c>
      <c r="D14" s="28">
        <v>9279311</v>
      </c>
      <c r="E14" s="28">
        <v>9111757</v>
      </c>
      <c r="F14" s="28">
        <v>9288716</v>
      </c>
      <c r="G14" s="28">
        <v>8435944</v>
      </c>
      <c r="H14" s="28">
        <v>8362410</v>
      </c>
      <c r="I14" s="28">
        <v>8878600</v>
      </c>
      <c r="J14" s="28">
        <v>9187100</v>
      </c>
      <c r="K14" s="28">
        <v>10162120</v>
      </c>
      <c r="L14" s="26">
        <v>1036000</v>
      </c>
      <c r="M14" s="26">
        <v>1506000</v>
      </c>
      <c r="N14" s="26">
        <v>1018000</v>
      </c>
      <c r="O14" s="26">
        <v>1000000</v>
      </c>
    </row>
    <row r="15" spans="1:15" x14ac:dyDescent="0.35">
      <c r="A15" s="6" t="s">
        <v>76</v>
      </c>
      <c r="B15" s="12" t="s">
        <v>77</v>
      </c>
      <c r="C15" s="28">
        <v>38035982</v>
      </c>
      <c r="D15" s="28">
        <v>41537806</v>
      </c>
      <c r="E15" s="28">
        <v>33241189</v>
      </c>
      <c r="F15" s="28">
        <v>27607243</v>
      </c>
      <c r="G15" s="28">
        <v>23308308</v>
      </c>
      <c r="H15" s="28">
        <v>26959434</v>
      </c>
      <c r="I15" s="28">
        <v>38678070</v>
      </c>
      <c r="J15" s="28">
        <v>37652767</v>
      </c>
      <c r="K15" s="28">
        <v>36082952</v>
      </c>
      <c r="L15" s="26">
        <v>33015000</v>
      </c>
      <c r="M15" s="26">
        <v>31338000</v>
      </c>
      <c r="N15" s="26">
        <v>35074000</v>
      </c>
      <c r="O15" s="26">
        <v>34907000</v>
      </c>
    </row>
    <row r="16" spans="1:15" x14ac:dyDescent="0.35">
      <c r="A16" s="6" t="s">
        <v>78</v>
      </c>
      <c r="B16" s="12" t="s">
        <v>79</v>
      </c>
      <c r="C16" s="28">
        <v>4399644</v>
      </c>
      <c r="D16" s="28">
        <v>2834750</v>
      </c>
      <c r="E16" s="28">
        <v>3483024</v>
      </c>
      <c r="F16" s="28">
        <v>1613478</v>
      </c>
      <c r="G16" s="28">
        <v>3899018</v>
      </c>
      <c r="H16" s="28">
        <v>12757079</v>
      </c>
      <c r="I16" s="28">
        <v>3950601</v>
      </c>
      <c r="J16" s="28">
        <v>5440886</v>
      </c>
      <c r="K16" s="28">
        <v>2370458</v>
      </c>
      <c r="L16" s="26">
        <v>2330000</v>
      </c>
      <c r="M16" s="26">
        <v>2104000</v>
      </c>
      <c r="N16" s="26">
        <v>2354000</v>
      </c>
      <c r="O16" s="26">
        <v>4724000</v>
      </c>
    </row>
    <row r="17" spans="1:15" x14ac:dyDescent="0.35">
      <c r="A17" s="6"/>
      <c r="C17" s="28"/>
      <c r="D17" s="28"/>
      <c r="E17" s="28"/>
      <c r="F17" s="28"/>
      <c r="G17" s="28"/>
      <c r="H17" s="28"/>
      <c r="I17" s="28"/>
      <c r="J17" s="28"/>
      <c r="K17" s="28"/>
      <c r="L17" s="26"/>
      <c r="M17" s="26"/>
      <c r="N17" s="26"/>
      <c r="O17" s="26"/>
    </row>
    <row r="18" spans="1:15" x14ac:dyDescent="0.35">
      <c r="A18" s="6" t="s">
        <v>80</v>
      </c>
      <c r="B18" s="12" t="s">
        <v>81</v>
      </c>
      <c r="C18" s="28">
        <v>83092217</v>
      </c>
      <c r="D18" s="28">
        <v>74185878</v>
      </c>
      <c r="E18" s="28">
        <v>105183064</v>
      </c>
      <c r="F18" s="28">
        <v>99482239</v>
      </c>
      <c r="G18" s="28">
        <v>261618301</v>
      </c>
      <c r="H18" s="28">
        <v>311852375</v>
      </c>
      <c r="I18" s="28">
        <v>319644525</v>
      </c>
      <c r="J18" s="28">
        <v>302926589</v>
      </c>
      <c r="K18" s="28">
        <v>287475780</v>
      </c>
      <c r="L18" s="26">
        <v>271538000</v>
      </c>
      <c r="M18" s="26">
        <v>224883000</v>
      </c>
      <c r="N18" s="26">
        <v>736435000</v>
      </c>
      <c r="O18" s="26">
        <v>39058000</v>
      </c>
    </row>
    <row r="19" spans="1:15" x14ac:dyDescent="0.35">
      <c r="A19" s="6" t="s">
        <v>82</v>
      </c>
      <c r="B19" s="12" t="s">
        <v>83</v>
      </c>
      <c r="C19" s="28">
        <v>25761279</v>
      </c>
      <c r="D19" s="28">
        <v>23081340</v>
      </c>
      <c r="E19" s="28">
        <v>58891337</v>
      </c>
      <c r="F19" s="28">
        <v>59182201</v>
      </c>
      <c r="G19" s="28">
        <v>35722850</v>
      </c>
      <c r="H19" s="28">
        <v>35730650</v>
      </c>
      <c r="I19" s="28">
        <v>36455490</v>
      </c>
      <c r="J19" s="28">
        <v>33807648</v>
      </c>
      <c r="K19" s="28">
        <v>33379687</v>
      </c>
      <c r="L19" s="26">
        <v>57042000</v>
      </c>
      <c r="M19" s="26">
        <v>45348000</v>
      </c>
      <c r="N19" s="26">
        <v>42566000</v>
      </c>
      <c r="O19" s="26">
        <v>27690000</v>
      </c>
    </row>
    <row r="20" spans="1:15" x14ac:dyDescent="0.35">
      <c r="A20" s="6" t="s">
        <v>84</v>
      </c>
      <c r="B20" s="12" t="s">
        <v>85</v>
      </c>
      <c r="C20" s="28">
        <v>3916379</v>
      </c>
      <c r="D20" s="28">
        <v>1702300</v>
      </c>
      <c r="E20" s="28">
        <v>3721427</v>
      </c>
      <c r="F20" s="28">
        <v>13575973</v>
      </c>
      <c r="G20" s="28">
        <v>24038447</v>
      </c>
      <c r="H20" s="28">
        <v>47031464</v>
      </c>
      <c r="I20" s="28">
        <v>11515562</v>
      </c>
      <c r="J20" s="28">
        <v>12539783</v>
      </c>
      <c r="K20" s="28">
        <v>21710461</v>
      </c>
      <c r="L20" s="26">
        <v>26950000</v>
      </c>
      <c r="M20" s="26">
        <v>12844000</v>
      </c>
      <c r="N20" s="26">
        <v>534140000</v>
      </c>
      <c r="O20" s="26">
        <v>8742000</v>
      </c>
    </row>
    <row r="21" spans="1:15" x14ac:dyDescent="0.35">
      <c r="A21" s="6" t="s">
        <v>86</v>
      </c>
      <c r="B21" s="12" t="s">
        <v>87</v>
      </c>
      <c r="C21" s="28">
        <v>53414559</v>
      </c>
      <c r="D21" s="28">
        <v>49402238</v>
      </c>
      <c r="E21" s="28">
        <v>42570300</v>
      </c>
      <c r="F21" s="28">
        <v>26724065</v>
      </c>
      <c r="G21" s="28">
        <v>201857004</v>
      </c>
      <c r="H21" s="28">
        <v>229090261</v>
      </c>
      <c r="I21" s="28">
        <v>271673473</v>
      </c>
      <c r="J21" s="28">
        <v>256579158</v>
      </c>
      <c r="K21" s="28">
        <v>232385632</v>
      </c>
      <c r="L21" s="26">
        <v>187546000</v>
      </c>
      <c r="M21" s="26">
        <v>166691000</v>
      </c>
      <c r="N21" s="26">
        <v>159729000</v>
      </c>
      <c r="O21" s="26">
        <v>2626000</v>
      </c>
    </row>
    <row r="22" spans="1:15" x14ac:dyDescent="0.35">
      <c r="A22" s="6"/>
      <c r="C22" s="28"/>
      <c r="D22" s="28"/>
      <c r="E22" s="28"/>
      <c r="F22" s="28"/>
      <c r="G22" s="28"/>
      <c r="H22" s="28"/>
      <c r="I22" s="28"/>
      <c r="J22" s="28"/>
      <c r="K22" s="28"/>
      <c r="L22" s="26"/>
      <c r="M22" s="26"/>
      <c r="N22" s="26"/>
      <c r="O22" s="26"/>
    </row>
    <row r="23" spans="1:15" x14ac:dyDescent="0.35">
      <c r="A23" s="6" t="s">
        <v>88</v>
      </c>
      <c r="B23" s="12" t="s">
        <v>89</v>
      </c>
      <c r="C23" s="28">
        <v>1077653910</v>
      </c>
      <c r="D23" s="28">
        <v>996711480</v>
      </c>
      <c r="E23" s="28">
        <v>934688955</v>
      </c>
      <c r="F23" s="28">
        <v>855364879</v>
      </c>
      <c r="G23" s="28">
        <v>690176439</v>
      </c>
      <c r="H23" s="28">
        <v>687902061</v>
      </c>
      <c r="I23" s="28">
        <v>520925421</v>
      </c>
      <c r="J23" s="28">
        <v>479573074</v>
      </c>
      <c r="K23" s="28">
        <v>496494488</v>
      </c>
      <c r="L23" s="26">
        <v>432164000</v>
      </c>
      <c r="M23" s="26">
        <v>431314000</v>
      </c>
      <c r="N23" s="26">
        <v>1195848000</v>
      </c>
      <c r="O23" s="26">
        <v>427408000</v>
      </c>
    </row>
    <row r="24" spans="1:15" x14ac:dyDescent="0.35">
      <c r="A24" s="6"/>
      <c r="C24" s="28"/>
      <c r="D24" s="28"/>
      <c r="E24" s="28"/>
      <c r="F24" s="28"/>
      <c r="G24" s="28"/>
      <c r="H24" s="28"/>
      <c r="I24" s="28"/>
      <c r="J24" s="28"/>
      <c r="K24" s="28"/>
      <c r="L24" s="26"/>
      <c r="M24" s="26"/>
      <c r="N24" s="26"/>
      <c r="O24" s="26"/>
    </row>
    <row r="25" spans="1:15" x14ac:dyDescent="0.35">
      <c r="A25" s="6" t="s">
        <v>90</v>
      </c>
      <c r="B25" s="12" t="s">
        <v>91</v>
      </c>
      <c r="C25" s="28">
        <v>753157009</v>
      </c>
      <c r="D25" s="28">
        <v>677961482</v>
      </c>
      <c r="E25" s="28">
        <v>633437080</v>
      </c>
      <c r="F25" s="28">
        <v>537512811</v>
      </c>
      <c r="G25" s="28">
        <v>407460386</v>
      </c>
      <c r="H25" s="28">
        <v>360924705</v>
      </c>
      <c r="I25" s="28">
        <v>227140567</v>
      </c>
      <c r="J25" s="28">
        <v>227965977</v>
      </c>
      <c r="K25" s="28">
        <v>239564402</v>
      </c>
      <c r="L25" s="26">
        <v>158761000</v>
      </c>
      <c r="M25" s="26">
        <v>240524000</v>
      </c>
      <c r="N25" s="26">
        <v>673676000</v>
      </c>
      <c r="O25" s="26">
        <v>191192000</v>
      </c>
    </row>
    <row r="26" spans="1:15" x14ac:dyDescent="0.35">
      <c r="A26" s="6" t="s">
        <v>92</v>
      </c>
      <c r="B26" s="12" t="s">
        <v>93</v>
      </c>
      <c r="C26" s="28">
        <v>191234196</v>
      </c>
      <c r="D26" s="28">
        <v>155083731</v>
      </c>
      <c r="E26" s="28">
        <v>122559816</v>
      </c>
      <c r="F26" s="28">
        <v>123218165</v>
      </c>
      <c r="G26" s="28">
        <v>229286473</v>
      </c>
      <c r="H26" s="28">
        <v>131827573</v>
      </c>
      <c r="I26" s="28">
        <v>77429799</v>
      </c>
      <c r="J26" s="28">
        <v>97599579</v>
      </c>
      <c r="K26" s="28">
        <v>77835570</v>
      </c>
      <c r="L26" s="26">
        <v>65844000</v>
      </c>
      <c r="M26" s="26">
        <v>69756000</v>
      </c>
      <c r="N26" s="26">
        <v>466103000</v>
      </c>
      <c r="O26" s="26">
        <v>113573000</v>
      </c>
    </row>
    <row r="27" spans="1:15" x14ac:dyDescent="0.35">
      <c r="A27" s="6" t="s">
        <v>94</v>
      </c>
      <c r="B27" s="12" t="s">
        <v>95</v>
      </c>
      <c r="C27" s="28">
        <v>60506295</v>
      </c>
      <c r="D27" s="28">
        <v>50825108</v>
      </c>
      <c r="E27" s="28">
        <v>89895011</v>
      </c>
      <c r="F27" s="28">
        <v>84556751</v>
      </c>
      <c r="G27" s="28">
        <v>20421580</v>
      </c>
      <c r="H27" s="28">
        <v>7694591</v>
      </c>
      <c r="I27" s="28">
        <v>22057564</v>
      </c>
      <c r="J27" s="28">
        <v>33807519</v>
      </c>
      <c r="K27" s="28">
        <v>32778908</v>
      </c>
      <c r="L27" s="26">
        <v>23587000</v>
      </c>
      <c r="M27" s="26">
        <v>31108000</v>
      </c>
      <c r="N27" s="26">
        <v>41292000</v>
      </c>
      <c r="O27" s="26">
        <v>32079000</v>
      </c>
    </row>
    <row r="28" spans="1:15" x14ac:dyDescent="0.35">
      <c r="A28" s="6" t="s">
        <v>96</v>
      </c>
      <c r="B28" s="12" t="s">
        <v>97</v>
      </c>
      <c r="C28" s="28">
        <v>38845781</v>
      </c>
      <c r="D28" s="28">
        <v>13346328</v>
      </c>
      <c r="E28" s="28">
        <v>100461414</v>
      </c>
      <c r="F28" s="28">
        <v>45235922</v>
      </c>
      <c r="G28" s="28">
        <v>13041825</v>
      </c>
      <c r="H28" s="28">
        <v>7217158</v>
      </c>
      <c r="I28" s="28">
        <v>6480639</v>
      </c>
      <c r="J28" s="28">
        <v>1572049</v>
      </c>
      <c r="K28" s="28">
        <v>21437841</v>
      </c>
      <c r="L28" s="26">
        <v>14255000</v>
      </c>
      <c r="M28" s="26">
        <v>4063000</v>
      </c>
      <c r="N28" s="26">
        <v>762000</v>
      </c>
      <c r="O28" s="26">
        <v>13357000</v>
      </c>
    </row>
    <row r="29" spans="1:15" x14ac:dyDescent="0.35">
      <c r="A29" s="6" t="s">
        <v>98</v>
      </c>
      <c r="B29" s="12" t="s">
        <v>99</v>
      </c>
      <c r="C29" s="28">
        <v>462570737</v>
      </c>
      <c r="D29" s="28">
        <v>458706315</v>
      </c>
      <c r="E29" s="28">
        <v>320520839</v>
      </c>
      <c r="F29" s="28">
        <v>284501973</v>
      </c>
      <c r="G29" s="28">
        <v>144710508</v>
      </c>
      <c r="H29" s="28">
        <v>214185383</v>
      </c>
      <c r="I29" s="28">
        <v>121172565</v>
      </c>
      <c r="J29" s="28">
        <v>94986830</v>
      </c>
      <c r="K29" s="28">
        <v>107512083</v>
      </c>
      <c r="L29" s="26">
        <v>55075000</v>
      </c>
      <c r="M29" s="26">
        <v>135597000</v>
      </c>
      <c r="N29" s="26">
        <v>165519000</v>
      </c>
      <c r="O29" s="26">
        <v>32183000</v>
      </c>
    </row>
    <row r="30" spans="1:15" x14ac:dyDescent="0.35">
      <c r="A30" s="6"/>
      <c r="C30" s="28"/>
      <c r="D30" s="28"/>
      <c r="E30" s="28"/>
      <c r="F30" s="28"/>
      <c r="G30" s="28"/>
      <c r="H30" s="28"/>
      <c r="I30" s="28"/>
      <c r="J30" s="28"/>
      <c r="K30" s="28"/>
      <c r="L30" s="26"/>
      <c r="M30" s="26"/>
      <c r="N30" s="26"/>
      <c r="O30" s="26"/>
    </row>
    <row r="31" spans="1:15" x14ac:dyDescent="0.35">
      <c r="A31" s="6" t="s">
        <v>100</v>
      </c>
      <c r="B31" s="12" t="s">
        <v>101</v>
      </c>
      <c r="C31" s="28">
        <v>20462728</v>
      </c>
      <c r="D31" s="28">
        <v>19217590</v>
      </c>
      <c r="E31" s="28">
        <v>17956661</v>
      </c>
      <c r="F31" s="28">
        <v>37723081</v>
      </c>
      <c r="G31" s="28">
        <v>24459957</v>
      </c>
      <c r="H31" s="28">
        <v>27722049</v>
      </c>
      <c r="I31" s="28">
        <v>23267442</v>
      </c>
      <c r="J31" s="28">
        <v>10268304</v>
      </c>
      <c r="K31" s="28">
        <v>2327331</v>
      </c>
      <c r="L31" s="26">
        <v>-218000</v>
      </c>
      <c r="M31" s="26">
        <v>2170000</v>
      </c>
      <c r="N31" s="26">
        <v>0</v>
      </c>
      <c r="O31" s="26">
        <v>2962000</v>
      </c>
    </row>
    <row r="32" spans="1:15" x14ac:dyDescent="0.35">
      <c r="A32" s="6" t="s">
        <v>102</v>
      </c>
      <c r="B32" s="12" t="s">
        <v>103</v>
      </c>
      <c r="C32" s="28">
        <v>20316209</v>
      </c>
      <c r="D32" s="28">
        <v>19001501</v>
      </c>
      <c r="E32" s="28">
        <v>17712039</v>
      </c>
      <c r="F32" s="28">
        <v>33006971</v>
      </c>
      <c r="G32" s="28">
        <v>24459957</v>
      </c>
      <c r="H32" s="28">
        <v>14703598</v>
      </c>
      <c r="I32" s="28">
        <v>13426180</v>
      </c>
      <c r="J32" s="28">
        <v>10268304</v>
      </c>
      <c r="K32" s="28">
        <v>2303331</v>
      </c>
      <c r="L32" s="26">
        <v>0</v>
      </c>
      <c r="M32" s="26">
        <v>2183000</v>
      </c>
      <c r="N32" s="26">
        <v>0</v>
      </c>
      <c r="O32" s="26">
        <v>2962000</v>
      </c>
    </row>
    <row r="33" spans="1:15" x14ac:dyDescent="0.35">
      <c r="A33" s="6" t="s">
        <v>104</v>
      </c>
      <c r="B33" s="12" t="s">
        <v>105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24000</v>
      </c>
      <c r="L33" s="26">
        <v>0</v>
      </c>
      <c r="M33" s="26">
        <v>0</v>
      </c>
      <c r="N33" s="26">
        <v>0</v>
      </c>
      <c r="O33" s="26">
        <v>0</v>
      </c>
    </row>
    <row r="34" spans="1:15" x14ac:dyDescent="0.35">
      <c r="A34" s="6" t="s">
        <v>106</v>
      </c>
      <c r="B34" s="12" t="s">
        <v>107</v>
      </c>
      <c r="C34" s="28">
        <v>146519</v>
      </c>
      <c r="D34" s="28">
        <v>216089</v>
      </c>
      <c r="E34" s="28">
        <v>244622</v>
      </c>
      <c r="F34" s="28">
        <v>4716110</v>
      </c>
      <c r="G34" s="28">
        <v>0</v>
      </c>
      <c r="H34" s="28">
        <v>13018451</v>
      </c>
      <c r="I34" s="28">
        <v>9841262</v>
      </c>
      <c r="J34" s="28">
        <v>0</v>
      </c>
      <c r="K34" s="28">
        <v>0</v>
      </c>
      <c r="L34" s="26">
        <v>-218000</v>
      </c>
      <c r="M34" s="26">
        <v>-13000</v>
      </c>
      <c r="N34" s="26">
        <v>0</v>
      </c>
      <c r="O34" s="26">
        <v>0</v>
      </c>
    </row>
    <row r="35" spans="1:15" x14ac:dyDescent="0.35">
      <c r="A35" s="6"/>
      <c r="C35" s="28"/>
      <c r="D35" s="28"/>
      <c r="E35" s="28"/>
      <c r="F35" s="28"/>
      <c r="G35" s="28"/>
      <c r="H35" s="28"/>
      <c r="I35" s="28"/>
      <c r="J35" s="28"/>
      <c r="K35" s="28"/>
      <c r="L35" s="26"/>
      <c r="M35" s="26"/>
      <c r="N35" s="26"/>
      <c r="O35" s="26"/>
    </row>
    <row r="36" spans="1:15" x14ac:dyDescent="0.35">
      <c r="A36" s="6" t="s">
        <v>108</v>
      </c>
      <c r="B36" s="12" t="s">
        <v>109</v>
      </c>
      <c r="C36" s="28">
        <v>304034173</v>
      </c>
      <c r="D36" s="28">
        <v>299532408</v>
      </c>
      <c r="E36" s="28">
        <v>283295214</v>
      </c>
      <c r="F36" s="28">
        <v>280128987</v>
      </c>
      <c r="G36" s="28">
        <v>258256096</v>
      </c>
      <c r="H36" s="28">
        <v>299255307</v>
      </c>
      <c r="I36" s="28">
        <v>270517412</v>
      </c>
      <c r="J36" s="28">
        <v>241338793</v>
      </c>
      <c r="K36" s="28">
        <v>254602755</v>
      </c>
      <c r="L36" s="26">
        <v>273621000</v>
      </c>
      <c r="M36" s="26">
        <v>188620000</v>
      </c>
      <c r="N36" s="26">
        <v>522172000</v>
      </c>
      <c r="O36" s="26">
        <v>233254000</v>
      </c>
    </row>
    <row r="37" spans="1:15" x14ac:dyDescent="0.35">
      <c r="A37" s="6" t="s">
        <v>110</v>
      </c>
      <c r="B37" s="12" t="s">
        <v>111</v>
      </c>
      <c r="C37" s="28">
        <v>32394536</v>
      </c>
      <c r="D37" s="28">
        <v>41002454</v>
      </c>
      <c r="E37" s="28">
        <v>32180016</v>
      </c>
      <c r="F37" s="28">
        <v>28815854</v>
      </c>
      <c r="G37" s="28">
        <v>27922324</v>
      </c>
      <c r="H37" s="28">
        <v>91359602</v>
      </c>
      <c r="I37" s="28">
        <v>23769948</v>
      </c>
      <c r="J37" s="28">
        <v>23341007</v>
      </c>
      <c r="K37" s="28">
        <v>20507780</v>
      </c>
      <c r="L37" s="26">
        <v>19888000</v>
      </c>
      <c r="M37" s="26">
        <v>18001000</v>
      </c>
      <c r="N37" s="26">
        <v>20241000</v>
      </c>
      <c r="O37" s="26">
        <v>17108000</v>
      </c>
    </row>
    <row r="38" spans="1:15" x14ac:dyDescent="0.35">
      <c r="A38" s="6" t="s">
        <v>112</v>
      </c>
      <c r="B38" s="12" t="s">
        <v>113</v>
      </c>
      <c r="C38" s="28">
        <v>271639637</v>
      </c>
      <c r="D38" s="28">
        <v>258529954</v>
      </c>
      <c r="E38" s="28">
        <v>251115198</v>
      </c>
      <c r="F38" s="28">
        <v>251313133</v>
      </c>
      <c r="G38" s="28">
        <v>230333772</v>
      </c>
      <c r="H38" s="28">
        <v>207895705</v>
      </c>
      <c r="I38" s="28">
        <v>246747464</v>
      </c>
      <c r="J38" s="28">
        <v>217997786</v>
      </c>
      <c r="K38" s="28">
        <v>234094975</v>
      </c>
      <c r="L38" s="26">
        <v>253733000</v>
      </c>
      <c r="M38" s="26">
        <v>170619000</v>
      </c>
      <c r="N38" s="26">
        <v>501931000</v>
      </c>
      <c r="O38" s="26">
        <v>216146000</v>
      </c>
    </row>
    <row r="39" spans="1:15" x14ac:dyDescent="0.35">
      <c r="C39" s="28"/>
      <c r="D39" s="28"/>
      <c r="E39" s="28"/>
      <c r="F39" s="28"/>
      <c r="G39" s="28"/>
      <c r="H39" s="28"/>
      <c r="I39" s="28"/>
      <c r="J39" s="28"/>
      <c r="K39" s="28"/>
      <c r="L39" s="26"/>
      <c r="M39" s="26"/>
      <c r="N39" s="26"/>
      <c r="O39" s="26"/>
    </row>
    <row r="40" spans="1:15" x14ac:dyDescent="0.35">
      <c r="A40" s="6" t="s">
        <v>115</v>
      </c>
      <c r="B40" s="12" t="s">
        <v>116</v>
      </c>
      <c r="C40" s="28">
        <v>1435116403</v>
      </c>
      <c r="D40" s="28">
        <v>1279204655</v>
      </c>
      <c r="E40" s="28">
        <v>1577749360</v>
      </c>
      <c r="F40" s="28">
        <v>1277889207</v>
      </c>
      <c r="G40" s="28">
        <v>1152050372</v>
      </c>
      <c r="H40" s="28">
        <v>1135350838</v>
      </c>
      <c r="I40" s="28">
        <v>1135964720</v>
      </c>
      <c r="J40" s="28">
        <v>936200280</v>
      </c>
      <c r="K40" s="28">
        <v>914164415</v>
      </c>
      <c r="L40" s="26">
        <v>892759000</v>
      </c>
      <c r="M40" s="26">
        <v>821362000</v>
      </c>
      <c r="N40" s="26">
        <v>2114158000</v>
      </c>
      <c r="O40" s="26">
        <v>643657000</v>
      </c>
    </row>
    <row r="41" spans="1:15" x14ac:dyDescent="0.35">
      <c r="A41" s="6"/>
    </row>
    <row r="42" spans="1:15" x14ac:dyDescent="0.35">
      <c r="A42" s="6" t="s">
        <v>117</v>
      </c>
      <c r="B42" s="12" t="s">
        <v>118</v>
      </c>
      <c r="C42" s="28">
        <v>261443834</v>
      </c>
      <c r="D42" s="28">
        <v>234419306</v>
      </c>
      <c r="E42" s="28">
        <v>276241087</v>
      </c>
      <c r="F42" s="28">
        <v>255766851</v>
      </c>
      <c r="G42" s="28">
        <v>222922792</v>
      </c>
      <c r="H42" s="28">
        <v>97055770</v>
      </c>
      <c r="I42" s="28">
        <v>25556524</v>
      </c>
      <c r="J42" s="28">
        <v>293077716</v>
      </c>
      <c r="K42" s="28">
        <v>243581103</v>
      </c>
      <c r="L42" s="26">
        <v>306747000</v>
      </c>
      <c r="M42" s="26">
        <v>265120000</v>
      </c>
      <c r="N42" s="26">
        <v>520555000</v>
      </c>
      <c r="O42" s="26">
        <v>199908000</v>
      </c>
    </row>
    <row r="43" spans="1:15" x14ac:dyDescent="0.35">
      <c r="A43" s="6"/>
    </row>
    <row r="44" spans="1:15" x14ac:dyDescent="0.35">
      <c r="A44" s="6" t="s">
        <v>119</v>
      </c>
      <c r="B44" s="12" t="s">
        <v>120</v>
      </c>
      <c r="C44" s="28">
        <v>504850474</v>
      </c>
      <c r="D44" s="28">
        <v>455481186</v>
      </c>
      <c r="E44" s="28">
        <v>444131993</v>
      </c>
      <c r="F44" s="28">
        <v>437452221</v>
      </c>
      <c r="G44" s="28">
        <v>372978518</v>
      </c>
      <c r="H44" s="28">
        <v>326271989</v>
      </c>
      <c r="I44" s="28">
        <v>301037374</v>
      </c>
      <c r="J44" s="28">
        <v>255861349</v>
      </c>
      <c r="K44" s="28">
        <v>232531791</v>
      </c>
      <c r="L44" s="26">
        <v>226193000</v>
      </c>
      <c r="M44" s="26">
        <v>231066000</v>
      </c>
      <c r="N44" s="26">
        <v>562825000</v>
      </c>
      <c r="O44" s="26">
        <v>216915000</v>
      </c>
    </row>
    <row r="45" spans="1:15" x14ac:dyDescent="0.35">
      <c r="A45" s="6" t="s">
        <v>121</v>
      </c>
      <c r="B45" s="12" t="s">
        <v>122</v>
      </c>
      <c r="C45" s="28">
        <v>97822848</v>
      </c>
      <c r="D45" s="28">
        <v>88916062</v>
      </c>
      <c r="E45" s="28">
        <v>92107659</v>
      </c>
      <c r="F45" s="28">
        <v>87234510</v>
      </c>
      <c r="G45" s="28">
        <v>85452990</v>
      </c>
      <c r="H45" s="28">
        <v>82923614</v>
      </c>
      <c r="I45" s="28">
        <v>64373332</v>
      </c>
      <c r="J45" s="28">
        <v>52422358</v>
      </c>
      <c r="K45" s="28">
        <v>50549647</v>
      </c>
      <c r="L45" s="26">
        <v>50111000</v>
      </c>
      <c r="M45" s="26">
        <v>46255000</v>
      </c>
      <c r="N45" s="26">
        <v>376575000</v>
      </c>
      <c r="O45" s="26">
        <v>65700000</v>
      </c>
    </row>
    <row r="46" spans="1:15" x14ac:dyDescent="0.35">
      <c r="A46" s="6" t="s">
        <v>123</v>
      </c>
      <c r="B46" s="12" t="s">
        <v>124</v>
      </c>
      <c r="C46" s="28">
        <v>334297937</v>
      </c>
      <c r="D46" s="28">
        <v>289306752</v>
      </c>
      <c r="E46" s="28">
        <v>280729999</v>
      </c>
      <c r="F46" s="28">
        <v>282414045</v>
      </c>
      <c r="G46" s="28">
        <v>233139069</v>
      </c>
      <c r="H46" s="28">
        <v>198495650</v>
      </c>
      <c r="I46" s="28">
        <v>178324136</v>
      </c>
      <c r="J46" s="28">
        <v>138937741</v>
      </c>
      <c r="K46" s="28">
        <v>130400422</v>
      </c>
      <c r="L46" s="26">
        <v>116363000</v>
      </c>
      <c r="M46" s="26">
        <v>128525000</v>
      </c>
      <c r="N46" s="26">
        <v>131770000</v>
      </c>
      <c r="O46" s="26">
        <v>108008000</v>
      </c>
    </row>
    <row r="47" spans="1:15" x14ac:dyDescent="0.35">
      <c r="A47" s="6" t="s">
        <v>125</v>
      </c>
      <c r="B47" s="12" t="s">
        <v>126</v>
      </c>
      <c r="C47" s="28">
        <v>72729689</v>
      </c>
      <c r="D47" s="28">
        <v>77258372</v>
      </c>
      <c r="E47" s="28">
        <v>71294335</v>
      </c>
      <c r="F47" s="28">
        <v>67803666</v>
      </c>
      <c r="G47" s="28">
        <v>54386459</v>
      </c>
      <c r="H47" s="28">
        <v>44852725</v>
      </c>
      <c r="I47" s="28">
        <v>58339906</v>
      </c>
      <c r="J47" s="28">
        <v>64501250</v>
      </c>
      <c r="K47" s="28">
        <v>51581722</v>
      </c>
      <c r="L47" s="26">
        <v>59719000</v>
      </c>
      <c r="M47" s="26">
        <v>56286000</v>
      </c>
      <c r="N47" s="26">
        <v>54480000</v>
      </c>
      <c r="O47" s="26">
        <v>43207000</v>
      </c>
    </row>
    <row r="48" spans="1:15" x14ac:dyDescent="0.35">
      <c r="A48" s="6"/>
    </row>
    <row r="49" spans="1:15" x14ac:dyDescent="0.35">
      <c r="A49" s="6" t="s">
        <v>127</v>
      </c>
      <c r="B49" s="12" t="s">
        <v>128</v>
      </c>
      <c r="C49" s="28">
        <v>-243406640</v>
      </c>
      <c r="D49" s="28">
        <v>-221061880</v>
      </c>
      <c r="E49" s="28">
        <v>-167890906</v>
      </c>
      <c r="F49" s="28">
        <v>-181685370</v>
      </c>
      <c r="G49" s="28">
        <v>-150055726</v>
      </c>
      <c r="H49" s="28">
        <v>-229216219</v>
      </c>
      <c r="I49" s="28">
        <v>-275480850</v>
      </c>
      <c r="J49" s="28">
        <v>37216367</v>
      </c>
      <c r="K49" s="28">
        <v>11049312</v>
      </c>
      <c r="L49" s="26">
        <v>80554000</v>
      </c>
      <c r="M49" s="26">
        <v>34054000</v>
      </c>
      <c r="N49" s="26">
        <v>-42270000</v>
      </c>
      <c r="O49" s="26">
        <v>-17007000</v>
      </c>
    </row>
    <row r="50" spans="1:15" x14ac:dyDescent="0.35">
      <c r="A50" s="6"/>
      <c r="C50" s="28"/>
      <c r="D50" s="28"/>
      <c r="E50" s="28"/>
      <c r="F50" s="28"/>
      <c r="G50" s="28"/>
      <c r="H50" s="28"/>
      <c r="I50" s="28"/>
      <c r="J50" s="28"/>
      <c r="K50" s="28"/>
      <c r="L50" s="26"/>
      <c r="M50" s="26"/>
      <c r="N50" s="26"/>
      <c r="O50" s="26"/>
    </row>
    <row r="51" spans="1:15" x14ac:dyDescent="0.35">
      <c r="A51" s="6" t="s">
        <v>129</v>
      </c>
      <c r="B51" s="12" t="s">
        <v>130</v>
      </c>
      <c r="C51" s="28">
        <v>1173672569</v>
      </c>
      <c r="D51" s="28">
        <v>1044785349</v>
      </c>
      <c r="E51" s="28">
        <v>1301508273</v>
      </c>
      <c r="F51" s="28">
        <v>1022122356</v>
      </c>
      <c r="G51" s="28">
        <v>929127580</v>
      </c>
      <c r="H51" s="28">
        <v>1038295068</v>
      </c>
      <c r="I51" s="28">
        <v>1110408196</v>
      </c>
      <c r="J51" s="28">
        <v>643122564</v>
      </c>
      <c r="K51" s="28">
        <v>670583312</v>
      </c>
      <c r="L51" s="26">
        <v>586012000</v>
      </c>
      <c r="M51" s="26">
        <v>556242000</v>
      </c>
      <c r="N51" s="26">
        <v>1593603000</v>
      </c>
      <c r="O51" s="26">
        <v>443749000</v>
      </c>
    </row>
    <row r="52" spans="1:15" x14ac:dyDescent="0.35">
      <c r="A52" s="6"/>
    </row>
    <row r="53" spans="1:15" x14ac:dyDescent="0.35">
      <c r="A53" s="6" t="s">
        <v>131</v>
      </c>
      <c r="B53" s="12" t="s">
        <v>132</v>
      </c>
      <c r="C53" s="28">
        <v>359865547</v>
      </c>
      <c r="D53" s="28">
        <v>288226144</v>
      </c>
      <c r="E53" s="28">
        <v>294044342</v>
      </c>
      <c r="F53" s="28">
        <v>271881676</v>
      </c>
      <c r="G53" s="28">
        <v>248165070</v>
      </c>
      <c r="H53" s="28">
        <v>224820040</v>
      </c>
      <c r="I53" s="28">
        <v>656446760</v>
      </c>
      <c r="J53" s="28">
        <v>263126912</v>
      </c>
      <c r="K53" s="28">
        <v>242485419</v>
      </c>
      <c r="L53" s="26">
        <v>184566000</v>
      </c>
      <c r="M53" s="26">
        <v>123323000</v>
      </c>
      <c r="N53" s="26">
        <v>113358000</v>
      </c>
      <c r="O53" s="26">
        <v>78206000</v>
      </c>
    </row>
    <row r="54" spans="1:15" x14ac:dyDescent="0.35">
      <c r="A54" s="6" t="s">
        <v>133</v>
      </c>
      <c r="B54" s="12" t="s">
        <v>134</v>
      </c>
      <c r="C54" s="28">
        <v>278318</v>
      </c>
      <c r="D54" s="28">
        <v>144317</v>
      </c>
      <c r="E54" s="28">
        <v>127419</v>
      </c>
      <c r="F54" s="28">
        <v>70749</v>
      </c>
      <c r="G54" s="28">
        <v>262092</v>
      </c>
      <c r="H54" s="28">
        <v>177362</v>
      </c>
      <c r="I54" s="28">
        <v>511189</v>
      </c>
      <c r="J54" s="28">
        <v>215739</v>
      </c>
      <c r="K54" s="28">
        <v>53257</v>
      </c>
      <c r="L54" s="26">
        <v>126000</v>
      </c>
      <c r="M54" s="26">
        <v>214000</v>
      </c>
      <c r="N54" s="26">
        <v>2387000</v>
      </c>
      <c r="O54" s="26">
        <v>552000</v>
      </c>
    </row>
    <row r="55" spans="1:15" x14ac:dyDescent="0.35">
      <c r="A55" s="6" t="s">
        <v>135</v>
      </c>
      <c r="B55" s="12" t="s">
        <v>136</v>
      </c>
      <c r="C55" s="28">
        <v>359587229</v>
      </c>
      <c r="D55" s="28">
        <v>288081827</v>
      </c>
      <c r="E55" s="28">
        <v>293916923</v>
      </c>
      <c r="F55" s="28">
        <v>271810927</v>
      </c>
      <c r="G55" s="28">
        <v>247902978</v>
      </c>
      <c r="H55" s="28">
        <v>224642678</v>
      </c>
      <c r="I55" s="28">
        <v>655935571</v>
      </c>
      <c r="J55" s="28">
        <v>262911173</v>
      </c>
      <c r="K55" s="28">
        <v>242432162</v>
      </c>
      <c r="L55" s="26">
        <v>184440000</v>
      </c>
      <c r="M55" s="26">
        <v>123109000</v>
      </c>
      <c r="N55" s="26">
        <v>110971000</v>
      </c>
      <c r="O55" s="26">
        <v>77654000</v>
      </c>
    </row>
    <row r="56" spans="1:15" x14ac:dyDescent="0.35">
      <c r="A56" s="6"/>
    </row>
    <row r="57" spans="1:15" x14ac:dyDescent="0.35">
      <c r="A57" s="6" t="s">
        <v>137</v>
      </c>
      <c r="B57" s="12" t="s">
        <v>138</v>
      </c>
      <c r="C57" s="28">
        <v>132675565</v>
      </c>
      <c r="D57" s="28">
        <v>192432861</v>
      </c>
      <c r="E57" s="28">
        <v>509264821</v>
      </c>
      <c r="F57" s="28">
        <v>298689086</v>
      </c>
      <c r="G57" s="28">
        <v>194187103</v>
      </c>
      <c r="H57" s="28">
        <v>302136141</v>
      </c>
      <c r="I57" s="28">
        <v>82440782</v>
      </c>
      <c r="J57" s="28">
        <v>65266095</v>
      </c>
      <c r="K57" s="28">
        <v>103547016</v>
      </c>
      <c r="L57" s="26">
        <v>126802000</v>
      </c>
      <c r="M57" s="26">
        <v>112856000</v>
      </c>
      <c r="N57" s="26">
        <v>181694000</v>
      </c>
      <c r="O57" s="26">
        <v>36629000</v>
      </c>
    </row>
    <row r="58" spans="1:15" x14ac:dyDescent="0.35">
      <c r="A58" s="6" t="s">
        <v>139</v>
      </c>
      <c r="B58" s="12" t="s">
        <v>140</v>
      </c>
      <c r="C58" s="28">
        <v>22506454</v>
      </c>
      <c r="D58" s="28">
        <v>18300000</v>
      </c>
      <c r="E58" s="28">
        <v>8842822</v>
      </c>
      <c r="F58" s="28">
        <v>10503918</v>
      </c>
      <c r="G58" s="28">
        <v>9381162</v>
      </c>
      <c r="H58" s="28">
        <v>150000</v>
      </c>
      <c r="I58" s="28">
        <v>150000</v>
      </c>
      <c r="J58" s="28">
        <v>21299780</v>
      </c>
      <c r="K58" s="28">
        <v>20487401</v>
      </c>
      <c r="L58" s="26">
        <v>14336000</v>
      </c>
      <c r="M58" s="26">
        <v>27569000</v>
      </c>
      <c r="N58" s="26">
        <v>29969000</v>
      </c>
      <c r="O58" s="26">
        <v>28331000</v>
      </c>
    </row>
    <row r="59" spans="1:15" x14ac:dyDescent="0.35">
      <c r="A59" s="6" t="s">
        <v>141</v>
      </c>
      <c r="B59" s="12" t="s">
        <v>142</v>
      </c>
      <c r="C59" s="28">
        <v>33875407</v>
      </c>
      <c r="D59" s="28">
        <v>110627529</v>
      </c>
      <c r="E59" s="28">
        <v>465826624</v>
      </c>
      <c r="F59" s="28">
        <v>247418435</v>
      </c>
      <c r="G59" s="28">
        <v>136076394</v>
      </c>
      <c r="H59" s="28">
        <v>238082530</v>
      </c>
      <c r="I59" s="28">
        <v>21506987</v>
      </c>
      <c r="J59" s="28">
        <v>36851465</v>
      </c>
      <c r="K59" s="28">
        <v>72566257</v>
      </c>
      <c r="L59" s="26">
        <v>86615000</v>
      </c>
      <c r="M59" s="26">
        <v>77134000</v>
      </c>
      <c r="N59" s="26">
        <v>147430000</v>
      </c>
      <c r="O59" s="26">
        <v>5272000</v>
      </c>
    </row>
    <row r="60" spans="1:15" x14ac:dyDescent="0.35">
      <c r="A60" s="6" t="s">
        <v>143</v>
      </c>
      <c r="B60" s="12" t="s">
        <v>144</v>
      </c>
      <c r="C60" s="28">
        <v>76293704</v>
      </c>
      <c r="D60" s="28">
        <v>63505332</v>
      </c>
      <c r="E60" s="28">
        <v>34595375</v>
      </c>
      <c r="F60" s="28">
        <v>40766733</v>
      </c>
      <c r="G60" s="28">
        <v>48729547</v>
      </c>
      <c r="H60" s="28">
        <v>63903611</v>
      </c>
      <c r="I60" s="28">
        <v>60783795</v>
      </c>
      <c r="J60" s="28">
        <v>7114850</v>
      </c>
      <c r="K60" s="28">
        <v>10493358</v>
      </c>
      <c r="L60" s="26">
        <v>25851000</v>
      </c>
      <c r="M60" s="26">
        <v>8153000</v>
      </c>
      <c r="N60" s="26">
        <v>4295000</v>
      </c>
      <c r="O60" s="26">
        <v>3026000</v>
      </c>
    </row>
    <row r="61" spans="1:15" x14ac:dyDescent="0.35">
      <c r="A61" s="6"/>
    </row>
    <row r="62" spans="1:15" x14ac:dyDescent="0.35">
      <c r="A62" s="6" t="s">
        <v>145</v>
      </c>
      <c r="B62" s="12" t="s">
        <v>146</v>
      </c>
      <c r="C62" s="28">
        <v>681131457</v>
      </c>
      <c r="D62" s="28">
        <v>564126344</v>
      </c>
      <c r="E62" s="28">
        <v>498199110</v>
      </c>
      <c r="F62" s="28">
        <v>451551594</v>
      </c>
      <c r="G62" s="28">
        <v>486775407</v>
      </c>
      <c r="H62" s="28">
        <v>511338887</v>
      </c>
      <c r="I62" s="28">
        <v>371520654</v>
      </c>
      <c r="J62" s="28">
        <v>314729557</v>
      </c>
      <c r="K62" s="28">
        <v>324550877</v>
      </c>
      <c r="L62" s="26">
        <v>274644000</v>
      </c>
      <c r="M62" s="26">
        <v>320063000</v>
      </c>
      <c r="N62" s="26">
        <v>1298551000</v>
      </c>
      <c r="O62" s="26">
        <v>328914000</v>
      </c>
    </row>
    <row r="63" spans="1:15" x14ac:dyDescent="0.35">
      <c r="A63" s="6" t="s">
        <v>147</v>
      </c>
      <c r="B63" s="12" t="s">
        <v>148</v>
      </c>
      <c r="C63" s="28">
        <v>10448506</v>
      </c>
      <c r="D63" s="28">
        <v>6346006</v>
      </c>
      <c r="E63" s="28">
        <v>7094249</v>
      </c>
      <c r="F63" s="28">
        <v>1767944</v>
      </c>
      <c r="G63" s="28">
        <v>1740649</v>
      </c>
      <c r="H63" s="28">
        <v>2714719</v>
      </c>
      <c r="I63" s="28">
        <v>2296235</v>
      </c>
      <c r="J63" s="28">
        <v>4525055</v>
      </c>
      <c r="K63" s="28">
        <v>9081335</v>
      </c>
      <c r="L63" s="26">
        <v>11281000</v>
      </c>
      <c r="M63" s="26">
        <v>21867000</v>
      </c>
      <c r="N63" s="26">
        <v>21879000</v>
      </c>
      <c r="O63" s="26">
        <v>34702000</v>
      </c>
    </row>
    <row r="64" spans="1:15" x14ac:dyDescent="0.35">
      <c r="A64" s="6" t="s">
        <v>149</v>
      </c>
      <c r="B64" s="12" t="s">
        <v>142</v>
      </c>
      <c r="C64" s="28">
        <v>10370731</v>
      </c>
      <c r="D64" s="28">
        <v>37880542</v>
      </c>
      <c r="E64" s="28">
        <v>48739635</v>
      </c>
      <c r="F64" s="28">
        <v>84182392</v>
      </c>
      <c r="G64" s="28">
        <v>49767847</v>
      </c>
      <c r="H64" s="28">
        <v>77711868</v>
      </c>
      <c r="I64" s="28">
        <v>29592758</v>
      </c>
      <c r="J64" s="28">
        <v>32940090</v>
      </c>
      <c r="K64" s="28">
        <v>29292447</v>
      </c>
      <c r="L64" s="26">
        <v>24749000</v>
      </c>
      <c r="M64" s="26">
        <v>9098000</v>
      </c>
      <c r="N64" s="26">
        <v>511979000</v>
      </c>
      <c r="O64" s="26">
        <v>31149000</v>
      </c>
    </row>
    <row r="65" spans="1:15" x14ac:dyDescent="0.35">
      <c r="A65" s="6" t="s">
        <v>150</v>
      </c>
      <c r="B65" s="12" t="s">
        <v>97</v>
      </c>
      <c r="C65" s="28">
        <v>38494717</v>
      </c>
      <c r="D65" s="28">
        <v>40213112</v>
      </c>
      <c r="E65" s="28">
        <v>17560856</v>
      </c>
      <c r="F65" s="28">
        <v>31827347</v>
      </c>
      <c r="G65" s="28">
        <v>6790119</v>
      </c>
      <c r="H65" s="28">
        <v>5389808</v>
      </c>
      <c r="I65" s="28">
        <v>84050</v>
      </c>
      <c r="J65" s="28">
        <v>0</v>
      </c>
      <c r="K65" s="28">
        <v>13607177</v>
      </c>
      <c r="L65" s="26">
        <v>13414000</v>
      </c>
      <c r="M65" s="26">
        <v>4877000</v>
      </c>
      <c r="N65" s="26">
        <v>0</v>
      </c>
      <c r="O65" s="26">
        <v>0</v>
      </c>
    </row>
    <row r="66" spans="1:15" x14ac:dyDescent="0.35">
      <c r="A66" s="6" t="s">
        <v>151</v>
      </c>
      <c r="B66" s="12" t="s">
        <v>152</v>
      </c>
      <c r="C66" s="28">
        <v>285756952</v>
      </c>
      <c r="D66" s="28">
        <v>185177199</v>
      </c>
      <c r="E66" s="28">
        <v>185175035</v>
      </c>
      <c r="F66" s="28">
        <v>85396910</v>
      </c>
      <c r="G66" s="28">
        <v>217964452</v>
      </c>
      <c r="H66" s="28">
        <v>131873188</v>
      </c>
      <c r="I66" s="28">
        <v>52594355</v>
      </c>
      <c r="J66" s="28">
        <v>26532904</v>
      </c>
      <c r="K66" s="28">
        <v>44596807</v>
      </c>
      <c r="L66" s="26">
        <v>41396000</v>
      </c>
      <c r="M66" s="26">
        <v>46708000</v>
      </c>
      <c r="N66" s="26">
        <v>344487000</v>
      </c>
      <c r="O66" s="26">
        <v>33208000</v>
      </c>
    </row>
    <row r="67" spans="1:15" x14ac:dyDescent="0.35">
      <c r="A67" s="6" t="s">
        <v>153</v>
      </c>
      <c r="B67" s="12" t="s">
        <v>154</v>
      </c>
      <c r="C67" s="28">
        <v>60659111</v>
      </c>
      <c r="D67" s="28">
        <v>13911900</v>
      </c>
      <c r="E67" s="28">
        <v>6978681</v>
      </c>
      <c r="F67" s="28">
        <v>11197610</v>
      </c>
      <c r="G67" s="28">
        <v>9470934</v>
      </c>
      <c r="H67" s="28">
        <v>18672980</v>
      </c>
      <c r="I67" s="28">
        <v>53902977</v>
      </c>
      <c r="J67" s="28">
        <v>29293328</v>
      </c>
      <c r="K67" s="28">
        <v>30538774</v>
      </c>
      <c r="L67" s="26">
        <v>9567000</v>
      </c>
      <c r="M67" s="26">
        <v>32324000</v>
      </c>
      <c r="N67" s="26">
        <v>25712000</v>
      </c>
      <c r="O67" s="26">
        <v>5496000</v>
      </c>
    </row>
    <row r="68" spans="1:15" x14ac:dyDescent="0.35">
      <c r="A68" s="6" t="s">
        <v>155</v>
      </c>
      <c r="B68" s="12" t="s">
        <v>156</v>
      </c>
      <c r="C68" s="28">
        <v>33002179</v>
      </c>
      <c r="D68" s="28">
        <v>38965591</v>
      </c>
      <c r="E68" s="28">
        <v>30949698</v>
      </c>
      <c r="F68" s="28">
        <v>29832746</v>
      </c>
      <c r="G68" s="28">
        <v>28177996</v>
      </c>
      <c r="H68" s="28">
        <v>92058248</v>
      </c>
      <c r="I68" s="28">
        <v>23954855</v>
      </c>
      <c r="J68" s="28">
        <v>23191536</v>
      </c>
      <c r="K68" s="28">
        <v>20741062</v>
      </c>
      <c r="L68" s="26">
        <v>20697000</v>
      </c>
      <c r="M68" s="26">
        <v>18254000</v>
      </c>
      <c r="N68" s="26">
        <v>18664000</v>
      </c>
      <c r="O68" s="26">
        <v>16723000</v>
      </c>
    </row>
    <row r="69" spans="1:15" x14ac:dyDescent="0.35">
      <c r="A69" s="6" t="s">
        <v>157</v>
      </c>
      <c r="B69" s="12" t="s">
        <v>158</v>
      </c>
      <c r="C69" s="28">
        <v>30730056</v>
      </c>
      <c r="D69" s="28">
        <v>31762783</v>
      </c>
      <c r="E69" s="28">
        <v>27634328</v>
      </c>
      <c r="F69" s="28">
        <v>27028880</v>
      </c>
      <c r="G69" s="28">
        <v>23834817</v>
      </c>
      <c r="H69" s="28">
        <v>38374084</v>
      </c>
      <c r="I69" s="28">
        <v>16512868</v>
      </c>
      <c r="J69" s="28">
        <v>20161772</v>
      </c>
      <c r="K69" s="28">
        <v>17551186</v>
      </c>
      <c r="L69" s="26">
        <v>12186000</v>
      </c>
      <c r="M69" s="26">
        <v>18464000</v>
      </c>
      <c r="N69" s="26">
        <v>26872000</v>
      </c>
      <c r="O69" s="26">
        <v>18186000</v>
      </c>
    </row>
    <row r="70" spans="1:15" x14ac:dyDescent="0.35">
      <c r="A70" s="6" t="s">
        <v>159</v>
      </c>
      <c r="B70" s="12" t="s">
        <v>160</v>
      </c>
      <c r="C70" s="28">
        <v>211669205</v>
      </c>
      <c r="D70" s="28">
        <v>209869211</v>
      </c>
      <c r="E70" s="28">
        <v>174066628</v>
      </c>
      <c r="F70" s="28">
        <v>180317765</v>
      </c>
      <c r="G70" s="28">
        <v>149028593</v>
      </c>
      <c r="H70" s="28">
        <v>144543992</v>
      </c>
      <c r="I70" s="28">
        <v>192582556</v>
      </c>
      <c r="J70" s="28">
        <v>178084872</v>
      </c>
      <c r="K70" s="28">
        <v>159142089</v>
      </c>
      <c r="L70" s="26">
        <v>141354000</v>
      </c>
      <c r="M70" s="26">
        <v>168471000</v>
      </c>
      <c r="N70" s="26">
        <v>348958000</v>
      </c>
      <c r="O70" s="26">
        <v>189450000</v>
      </c>
    </row>
    <row r="71" spans="1:15" x14ac:dyDescent="0.35">
      <c r="A71" s="7"/>
    </row>
  </sheetData>
  <pageMargins left="0.7" right="0.7" top="0.78740157499999996" bottom="0.78740157499999996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1"/>
  <sheetViews>
    <sheetView workbookViewId="0">
      <selection activeCell="C12" sqref="C12"/>
    </sheetView>
  </sheetViews>
  <sheetFormatPr baseColWidth="10" defaultColWidth="11.453125" defaultRowHeight="13" x14ac:dyDescent="0.3"/>
  <cols>
    <col min="1" max="1" width="42.1796875" style="11" customWidth="1"/>
    <col min="2" max="3" width="14.26953125" style="11" customWidth="1"/>
    <col min="4" max="14" width="14" style="11" customWidth="1"/>
    <col min="15" max="16384" width="11.453125" style="11"/>
  </cols>
  <sheetData>
    <row r="1" spans="1:15" ht="18.5" x14ac:dyDescent="0.45">
      <c r="A1" s="35" t="s">
        <v>176</v>
      </c>
      <c r="B1" s="19"/>
      <c r="C1" s="19"/>
      <c r="D1" s="19"/>
      <c r="E1" s="19"/>
      <c r="F1" s="12"/>
      <c r="G1" s="12"/>
      <c r="H1" s="12"/>
      <c r="I1" s="12"/>
      <c r="J1" s="12"/>
      <c r="K1" s="12"/>
      <c r="L1" s="12"/>
      <c r="M1" s="12"/>
      <c r="N1" s="12"/>
    </row>
    <row r="2" spans="1:15" ht="18.5" x14ac:dyDescent="0.45">
      <c r="A2" s="35" t="s">
        <v>165</v>
      </c>
      <c r="B2" s="19"/>
      <c r="C2" s="19"/>
      <c r="D2" s="19"/>
      <c r="E2" s="19"/>
      <c r="F2" s="12"/>
      <c r="G2" s="12"/>
      <c r="H2" s="12"/>
      <c r="I2" s="12"/>
      <c r="J2" s="12"/>
      <c r="K2" s="12"/>
      <c r="L2" s="12"/>
      <c r="M2" s="12"/>
      <c r="N2" s="12"/>
    </row>
    <row r="3" spans="1:15" ht="14.5" x14ac:dyDescent="0.35">
      <c r="A3" s="31" t="s">
        <v>166</v>
      </c>
      <c r="B3" s="31"/>
      <c r="C3" s="31"/>
      <c r="D3" s="31"/>
      <c r="E3" s="31"/>
      <c r="F3" s="22"/>
      <c r="G3" s="22"/>
      <c r="H3" s="22"/>
      <c r="I3" s="12"/>
      <c r="J3" s="12"/>
      <c r="K3" s="12"/>
      <c r="L3" s="12"/>
      <c r="M3" s="12"/>
      <c r="N3" s="12"/>
    </row>
    <row r="4" spans="1:15" ht="14.5" x14ac:dyDescent="0.35">
      <c r="A4" s="12"/>
      <c r="B4" s="12"/>
      <c r="C4" s="12"/>
      <c r="D4" s="12"/>
      <c r="E4" s="12"/>
      <c r="F4" s="22"/>
      <c r="G4" s="22"/>
      <c r="H4" s="22"/>
      <c r="I4" s="12"/>
      <c r="J4" s="12"/>
      <c r="K4" s="12"/>
      <c r="L4" s="12"/>
      <c r="M4" s="12"/>
      <c r="N4" s="12"/>
    </row>
    <row r="5" spans="1:15" ht="14.5" x14ac:dyDescent="0.35">
      <c r="A5" s="12" t="s">
        <v>11</v>
      </c>
      <c r="B5" s="60">
        <v>2020</v>
      </c>
      <c r="C5" s="60">
        <v>2019</v>
      </c>
      <c r="D5" s="60">
        <v>2018</v>
      </c>
      <c r="E5" s="60">
        <v>2017</v>
      </c>
      <c r="F5" s="60">
        <v>2016</v>
      </c>
      <c r="G5" s="61">
        <v>2015</v>
      </c>
      <c r="H5" s="61">
        <v>2014</v>
      </c>
      <c r="I5" s="61">
        <v>2013</v>
      </c>
      <c r="J5" s="61">
        <v>2012</v>
      </c>
      <c r="K5" s="61">
        <v>2011</v>
      </c>
      <c r="L5" s="62">
        <v>2010</v>
      </c>
      <c r="M5" s="63">
        <v>2009</v>
      </c>
      <c r="N5" s="64">
        <v>2008</v>
      </c>
      <c r="O5" s="29"/>
    </row>
    <row r="6" spans="1:15" ht="14.5" x14ac:dyDescent="0.35">
      <c r="A6" s="12" t="s">
        <v>12</v>
      </c>
      <c r="B6" s="21">
        <v>6090673552</v>
      </c>
      <c r="C6" s="21">
        <v>4497927837</v>
      </c>
      <c r="D6" s="21">
        <v>4821710781</v>
      </c>
      <c r="E6" s="28">
        <v>4252361430</v>
      </c>
      <c r="F6" s="28">
        <v>4508425919</v>
      </c>
      <c r="G6" s="28">
        <v>6843962094</v>
      </c>
      <c r="H6" s="28">
        <v>5614356011</v>
      </c>
      <c r="I6" s="28">
        <v>6432898000</v>
      </c>
      <c r="J6" s="28">
        <v>5911560000</v>
      </c>
      <c r="K6" s="28">
        <v>5696156000</v>
      </c>
      <c r="L6" s="14">
        <v>6134047000</v>
      </c>
      <c r="M6" s="15">
        <v>5295830000</v>
      </c>
      <c r="N6" s="18">
        <v>4999228000</v>
      </c>
      <c r="O6" s="29"/>
    </row>
    <row r="7" spans="1:15" ht="14.5" x14ac:dyDescent="0.35">
      <c r="A7" s="12" t="s">
        <v>13</v>
      </c>
      <c r="B7" s="21">
        <v>9797403685</v>
      </c>
      <c r="C7" s="21">
        <v>10102938888</v>
      </c>
      <c r="D7" s="21">
        <v>7069967565</v>
      </c>
      <c r="E7" s="28">
        <v>7125624880</v>
      </c>
      <c r="F7" s="28">
        <v>7399705747</v>
      </c>
      <c r="G7" s="28">
        <v>7569455411</v>
      </c>
      <c r="H7" s="28">
        <v>6096516609</v>
      </c>
      <c r="I7" s="28">
        <v>6536198000</v>
      </c>
      <c r="J7" s="28">
        <v>6488485000</v>
      </c>
      <c r="K7" s="28">
        <v>6096671000</v>
      </c>
      <c r="L7" s="14">
        <v>5410144000</v>
      </c>
      <c r="M7" s="15">
        <v>6690849000</v>
      </c>
      <c r="N7" s="18">
        <v>4892767000</v>
      </c>
      <c r="O7" s="29"/>
    </row>
    <row r="8" spans="1:15" ht="14.5" x14ac:dyDescent="0.35">
      <c r="A8" s="12" t="s">
        <v>14</v>
      </c>
      <c r="B8" s="21">
        <v>10376823687</v>
      </c>
      <c r="C8" s="21">
        <v>9435737845</v>
      </c>
      <c r="D8" s="21">
        <v>9202975275</v>
      </c>
      <c r="E8" s="28">
        <v>8825458110</v>
      </c>
      <c r="F8" s="28">
        <v>10013394875</v>
      </c>
      <c r="G8" s="28">
        <v>10923978013</v>
      </c>
      <c r="H8" s="28">
        <v>9530350378</v>
      </c>
      <c r="I8" s="28">
        <v>8347502000</v>
      </c>
      <c r="J8" s="28">
        <v>8615305000</v>
      </c>
      <c r="K8" s="28">
        <v>6326356000</v>
      </c>
      <c r="L8" s="14">
        <v>6191279000</v>
      </c>
      <c r="M8" s="15">
        <v>6208247000</v>
      </c>
      <c r="N8" s="18">
        <v>5864115000</v>
      </c>
      <c r="O8" s="29"/>
    </row>
    <row r="9" spans="1:15" ht="14.5" x14ac:dyDescent="0.35">
      <c r="A9" s="12" t="s">
        <v>15</v>
      </c>
      <c r="B9" s="24">
        <v>1054805728</v>
      </c>
      <c r="C9" s="24">
        <v>746611948</v>
      </c>
      <c r="D9" s="24">
        <v>1714235484</v>
      </c>
      <c r="E9" s="28">
        <v>1867662233</v>
      </c>
      <c r="F9" s="28">
        <v>1705324385</v>
      </c>
      <c r="G9" s="28">
        <f>1415260848</f>
        <v>1415260848</v>
      </c>
      <c r="H9" s="28">
        <f>1315980873</f>
        <v>1315980873</v>
      </c>
      <c r="I9" s="28">
        <v>1318784000</v>
      </c>
      <c r="J9" s="28">
        <v>2559425000</v>
      </c>
      <c r="K9" s="28">
        <v>923308000</v>
      </c>
      <c r="L9" s="14">
        <v>1093554000</v>
      </c>
      <c r="M9" s="15">
        <v>1154586000</v>
      </c>
      <c r="N9" s="18">
        <v>1922623000</v>
      </c>
      <c r="O9" s="29"/>
    </row>
    <row r="10" spans="1:15" ht="14.5" x14ac:dyDescent="0.35">
      <c r="A10" s="12" t="s">
        <v>7</v>
      </c>
      <c r="B10" s="28">
        <f>SUM(B6:B9)</f>
        <v>27319706652</v>
      </c>
      <c r="C10" s="28">
        <f t="shared" ref="C10:N10" si="0">SUM(C6:C9)</f>
        <v>24783216518</v>
      </c>
      <c r="D10" s="28">
        <f t="shared" si="0"/>
        <v>22808889105</v>
      </c>
      <c r="E10" s="28">
        <f t="shared" si="0"/>
        <v>22071106653</v>
      </c>
      <c r="F10" s="28">
        <f t="shared" si="0"/>
        <v>23626850926</v>
      </c>
      <c r="G10" s="28">
        <f t="shared" si="0"/>
        <v>26752656366</v>
      </c>
      <c r="H10" s="28">
        <f t="shared" si="0"/>
        <v>22557203871</v>
      </c>
      <c r="I10" s="28">
        <f t="shared" si="0"/>
        <v>22635382000</v>
      </c>
      <c r="J10" s="28">
        <f t="shared" si="0"/>
        <v>23574775000</v>
      </c>
      <c r="K10" s="28">
        <f t="shared" si="0"/>
        <v>19042491000</v>
      </c>
      <c r="L10" s="28">
        <f t="shared" si="0"/>
        <v>18829024000</v>
      </c>
      <c r="M10" s="28">
        <f t="shared" si="0"/>
        <v>19349512000</v>
      </c>
      <c r="N10" s="28">
        <f t="shared" si="0"/>
        <v>17678733000</v>
      </c>
      <c r="O10" s="29"/>
    </row>
    <row r="11" spans="1:15" x14ac:dyDescent="0.3">
      <c r="A11" s="20"/>
      <c r="N11" s="29"/>
      <c r="O11" s="29"/>
    </row>
    <row r="12" spans="1:15" x14ac:dyDescent="0.3">
      <c r="N12" s="29"/>
      <c r="O12" s="29"/>
    </row>
    <row r="13" spans="1:15" ht="14.5" x14ac:dyDescent="0.35">
      <c r="C13" s="12"/>
      <c r="D13" s="12"/>
      <c r="E13" s="12"/>
    </row>
    <row r="14" spans="1:15" ht="14.5" x14ac:dyDescent="0.35">
      <c r="A14" s="12"/>
      <c r="B14" s="12"/>
      <c r="C14" s="12"/>
      <c r="D14" s="12"/>
      <c r="F14" s="12"/>
      <c r="G14" s="28"/>
      <c r="H14" s="12"/>
      <c r="I14" s="12"/>
      <c r="J14" s="12"/>
    </row>
    <row r="15" spans="1:15" ht="14.5" x14ac:dyDescent="0.35">
      <c r="A15" s="12"/>
      <c r="B15" s="12"/>
      <c r="C15" s="21"/>
      <c r="D15" s="21"/>
      <c r="F15" s="28"/>
      <c r="G15" s="28"/>
      <c r="H15" s="28"/>
      <c r="I15" s="28"/>
      <c r="J15" s="28"/>
      <c r="K15" s="10"/>
    </row>
    <row r="16" spans="1:15" ht="14.5" x14ac:dyDescent="0.35">
      <c r="A16" s="12"/>
      <c r="B16" s="12"/>
      <c r="C16" s="21"/>
      <c r="D16" s="21"/>
      <c r="F16" s="28"/>
      <c r="G16" s="28"/>
      <c r="H16" s="28"/>
      <c r="I16" s="28"/>
      <c r="J16" s="28"/>
      <c r="K16" s="10"/>
    </row>
    <row r="17" spans="1:10" ht="14.5" x14ac:dyDescent="0.35">
      <c r="A17" s="12"/>
      <c r="B17" s="12"/>
      <c r="C17" s="21"/>
      <c r="D17" s="21"/>
      <c r="F17" s="28"/>
      <c r="G17" s="28"/>
      <c r="H17" s="12"/>
      <c r="I17" s="12"/>
      <c r="J17" s="12"/>
    </row>
    <row r="18" spans="1:10" ht="14.5" x14ac:dyDescent="0.35">
      <c r="A18" s="12"/>
      <c r="B18" s="12"/>
      <c r="C18" s="21"/>
      <c r="D18" s="21"/>
      <c r="F18" s="28"/>
      <c r="G18" s="28"/>
      <c r="H18" s="12"/>
      <c r="I18" s="12"/>
      <c r="J18" s="12"/>
    </row>
    <row r="19" spans="1:10" ht="14.5" x14ac:dyDescent="0.35">
      <c r="A19" s="12"/>
      <c r="B19" s="12"/>
      <c r="C19" s="21"/>
      <c r="D19" s="21"/>
      <c r="F19" s="28"/>
      <c r="G19" s="28"/>
      <c r="H19" s="12"/>
      <c r="I19" s="12"/>
      <c r="J19" s="12"/>
    </row>
    <row r="20" spans="1:10" ht="14.5" x14ac:dyDescent="0.35">
      <c r="A20" s="12"/>
      <c r="B20" s="12"/>
      <c r="C20" s="21"/>
      <c r="D20" s="21"/>
      <c r="G20" s="28"/>
    </row>
    <row r="21" spans="1:10" ht="14.5" x14ac:dyDescent="0.35">
      <c r="A21" s="12"/>
      <c r="B21" s="12"/>
      <c r="C21" s="21"/>
      <c r="D21" s="21"/>
      <c r="F21" s="9"/>
      <c r="G21" s="9"/>
    </row>
  </sheetData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Resultat</vt:lpstr>
      <vt:lpstr>Balanse-Eiendeler</vt:lpstr>
      <vt:lpstr>Balanse-Egenkapital og gjeld</vt:lpstr>
      <vt:lpstr>Tidsserier-resultat</vt:lpstr>
      <vt:lpstr>Tidsserier-resultat-megler</vt:lpstr>
      <vt:lpstr>Tidsserier-resultat-agent</vt:lpstr>
      <vt:lpstr>Tidsserie-balanse -megler</vt:lpstr>
      <vt:lpstr>Tidsserie-balanse-agent</vt:lpstr>
      <vt:lpstr>Premie-tidsserier-meglerforetak</vt:lpstr>
      <vt:lpstr>Premie-tidsserier-agentforetak</vt:lpstr>
      <vt:lpstr>Antall foretak og f.formidlere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2010-10-27T13:28:04Z</dcterms:created>
  <dcterms:modified xsi:type="dcterms:W3CDTF">2021-10-29T08:57:11Z</dcterms:modified>
</cp:coreProperties>
</file>