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/>
  <xr:revisionPtr revIDLastSave="0" documentId="13_ncr:1_{C85CC8E8-1F69-4944-BD8A-2015ACF05C2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sultat" sheetId="8" r:id="rId1"/>
    <sheet name="Balanse-Eiendeler" sheetId="6" r:id="rId2"/>
    <sheet name="Balanse-Egenkapital og gjeld" sheetId="5" r:id="rId3"/>
    <sheet name="Tidsserier" sheetId="4" r:id="rId4"/>
    <sheet name="Tidsserier-meglerforetak" sheetId="9" r:id="rId5"/>
    <sheet name="Premie-tidsserier" sheetId="2" r:id="rId6"/>
    <sheet name="Premie-tidsserier-meglerforetak" sheetId="3" r:id="rId7"/>
    <sheet name="Antall foretak og f.formidlere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3" l="1"/>
  <c r="B8" i="1"/>
  <c r="B16" i="1"/>
  <c r="N13" i="2"/>
  <c r="B13" i="2"/>
  <c r="P12" i="2" l="1"/>
  <c r="P11" i="2"/>
  <c r="C8" i="1" l="1"/>
  <c r="C16" i="1"/>
  <c r="C13" i="1"/>
  <c r="O13" i="2"/>
  <c r="P13" i="2"/>
  <c r="C13" i="2"/>
  <c r="C11" i="3"/>
  <c r="E11" i="3" l="1"/>
  <c r="D11" i="3"/>
  <c r="D13" i="2"/>
  <c r="D16" i="1" l="1"/>
  <c r="E9" i="1"/>
  <c r="D8" i="1"/>
  <c r="Q13" i="2" l="1"/>
  <c r="E13" i="1"/>
  <c r="E16" i="1" s="1"/>
  <c r="E8" i="1"/>
  <c r="S19" i="2" l="1"/>
  <c r="S20" i="2"/>
  <c r="R12" i="2"/>
  <c r="R10" i="2"/>
  <c r="R9" i="2"/>
  <c r="G19" i="2"/>
  <c r="F19" i="2"/>
  <c r="F12" i="2"/>
  <c r="F13" i="2" s="1"/>
  <c r="F10" i="3"/>
  <c r="F9" i="3"/>
  <c r="F8" i="3"/>
  <c r="G10" i="3"/>
  <c r="G9" i="3"/>
  <c r="G8" i="3"/>
  <c r="H11" i="3"/>
  <c r="R13" i="2" l="1"/>
  <c r="F11" i="3"/>
  <c r="G11" i="3"/>
  <c r="F8" i="1"/>
  <c r="F13" i="1"/>
  <c r="F16" i="1" s="1"/>
  <c r="G16" i="1" l="1"/>
  <c r="G8" i="1"/>
  <c r="S12" i="2"/>
  <c r="S11" i="2"/>
  <c r="S10" i="2"/>
  <c r="G20" i="2"/>
  <c r="T20" i="2"/>
  <c r="S9" i="2"/>
  <c r="G12" i="2"/>
  <c r="S13" i="2" l="1"/>
  <c r="G13" i="2"/>
  <c r="T9" i="2" l="1"/>
  <c r="T13" i="2" s="1"/>
  <c r="H13" i="1" l="1"/>
  <c r="H16" i="1" s="1"/>
  <c r="H5" i="1" l="1"/>
  <c r="H6" i="1"/>
  <c r="H8" i="1" l="1"/>
</calcChain>
</file>

<file path=xl/sharedStrings.xml><?xml version="1.0" encoding="utf-8"?>
<sst xmlns="http://schemas.openxmlformats.org/spreadsheetml/2006/main" count="286" uniqueCount="186">
  <si>
    <t xml:space="preserve">Antall </t>
  </si>
  <si>
    <t>Forsikringsmeglerforetak</t>
  </si>
  <si>
    <t>Gjenforsikringsmeglerforetak</t>
  </si>
  <si>
    <t>Agentforetak</t>
  </si>
  <si>
    <t>Antall konsesjoner (tillatelser)</t>
  </si>
  <si>
    <t>Forsikringsformidlingsforetak med en eller flere konsesjoner</t>
  </si>
  <si>
    <t>Antall ansatte forsikringsformidlere i:</t>
  </si>
  <si>
    <t>Sum</t>
  </si>
  <si>
    <t>NB fom 2008 er antall forsikringsformidlere i meglerforetakene som også driver gjenforsikringsformidling, ført under forsikringsmeglerforetak.</t>
  </si>
  <si>
    <t>Forsikringsformidling - antall foretak og antall ansatte formidlere</t>
  </si>
  <si>
    <t xml:space="preserve">pr 31.12                                    </t>
  </si>
  <si>
    <t xml:space="preserve">Premietall for forsikringsformidlingsforetak </t>
  </si>
  <si>
    <t>pr 31.12                                      i 1 000 kr</t>
  </si>
  <si>
    <t>Formidlet bransjefordelt premiebeløp</t>
  </si>
  <si>
    <t>Via megler eller gjenforsikringsmegler</t>
  </si>
  <si>
    <t>Via agent</t>
  </si>
  <si>
    <t>Bransje</t>
  </si>
  <si>
    <t>Sjø, luft og energi</t>
  </si>
  <si>
    <t>Landbasert skade</t>
  </si>
  <si>
    <t>Liv og pensjon</t>
  </si>
  <si>
    <t>Gjenforsikring</t>
  </si>
  <si>
    <t>Formidlet via annen formidler</t>
  </si>
  <si>
    <t>Formidlet til annen formidlers forsikringsselskap* :</t>
  </si>
  <si>
    <t>Formidlet fra annen formidler til forsikringsselskap:</t>
  </si>
  <si>
    <t>megler/gjenf.megler</t>
  </si>
  <si>
    <t>agent</t>
  </si>
  <si>
    <t>Dette er beløp som kan være telt to ganger som følge av rapportering også fra mellomleddene.</t>
  </si>
  <si>
    <t>* Med "annen formidlers forsikringsselskap" menes der hvor en annen formidler har plassert forretningen i et forsikringsselskap.</t>
  </si>
  <si>
    <t>Bransjefordelt premiebeløp</t>
  </si>
  <si>
    <t xml:space="preserve">Sum </t>
  </si>
  <si>
    <t>Premietall for forsikringsmeglerforetak</t>
  </si>
  <si>
    <t>Totalsum</t>
  </si>
  <si>
    <t>Delsum forsikrings-meglingsforetak</t>
  </si>
  <si>
    <t>Delsum agentforetak</t>
  </si>
  <si>
    <t>2.1</t>
  </si>
  <si>
    <t>Driftsinntekt</t>
  </si>
  <si>
    <t>2.1.1</t>
  </si>
  <si>
    <t>Inntekt for forsikringsformidlingsvirksomhet fra forsikringsselskaper/agenter</t>
  </si>
  <si>
    <t>2.1.2</t>
  </si>
  <si>
    <t>Inntekt for forsikringsformidlingsvirksomhet fra kunder</t>
  </si>
  <si>
    <t>2.1.3</t>
  </si>
  <si>
    <t>Annen inntekt fra forsikringsselskaper/agenter</t>
  </si>
  <si>
    <t>2.1.4</t>
  </si>
  <si>
    <t>Annen inntekt fra kunder</t>
  </si>
  <si>
    <t>2.1.5</t>
  </si>
  <si>
    <t>Agentforetakets forsikringsformidlingsinntekt som ikke er tilsynsavgiftspliktig</t>
  </si>
  <si>
    <t>2.2</t>
  </si>
  <si>
    <t>Driftskostnad</t>
  </si>
  <si>
    <t>2.2.1</t>
  </si>
  <si>
    <t>Lønnskostnad</t>
  </si>
  <si>
    <t>2.2.2</t>
  </si>
  <si>
    <t>Avskrivning</t>
  </si>
  <si>
    <t>2.2.3</t>
  </si>
  <si>
    <t>Annen driftskostnad</t>
  </si>
  <si>
    <t>2.3</t>
  </si>
  <si>
    <t>Driftsresultat</t>
  </si>
  <si>
    <t>2.4</t>
  </si>
  <si>
    <t>Netto finansinntekt/-kostnad</t>
  </si>
  <si>
    <t>2.4.1</t>
  </si>
  <si>
    <t>Rente-/finansinntekt</t>
  </si>
  <si>
    <t>2.4.2</t>
  </si>
  <si>
    <t>Rente-/finanskostnad</t>
  </si>
  <si>
    <t>2.5</t>
  </si>
  <si>
    <t>Ordinært resultat før skattekostnad</t>
  </si>
  <si>
    <t>2.6</t>
  </si>
  <si>
    <t>Skattekostnad på ordinært resultat</t>
  </si>
  <si>
    <t>2.7</t>
  </si>
  <si>
    <t>Ordinært resultat</t>
  </si>
  <si>
    <t>2.11</t>
  </si>
  <si>
    <t>Årsresultat</t>
  </si>
  <si>
    <t>2.12</t>
  </si>
  <si>
    <t>Foreslått/forventet avsatt til utbytte</t>
  </si>
  <si>
    <t>2.13</t>
  </si>
  <si>
    <t>Foreslått/forventet konsernbidrag</t>
  </si>
  <si>
    <t>Under "Delsum forsikringsmeglingsforetak" ligger også tall fra foretak med tillatelse til å drive gjenforsikringsmegling.</t>
  </si>
  <si>
    <t>3.</t>
  </si>
  <si>
    <t>EIENDELER</t>
  </si>
  <si>
    <t>3.1</t>
  </si>
  <si>
    <t>Anleggsmidler</t>
  </si>
  <si>
    <t>3.1.1</t>
  </si>
  <si>
    <t>Immaterielle eiendeler</t>
  </si>
  <si>
    <t>3.1.1.1</t>
  </si>
  <si>
    <t>Utsatt skattefordel</t>
  </si>
  <si>
    <t>3.1.1.2</t>
  </si>
  <si>
    <t>Goodwill</t>
  </si>
  <si>
    <t>3.1.1.3</t>
  </si>
  <si>
    <t>Øvrige immaterielle eiendeler</t>
  </si>
  <si>
    <t>3.1.2</t>
  </si>
  <si>
    <t>Varige driftsmidler</t>
  </si>
  <si>
    <t>3.1.2.1</t>
  </si>
  <si>
    <t>Tomter, bygninger og annen fast eiendom</t>
  </si>
  <si>
    <t>3.1.2.2</t>
  </si>
  <si>
    <t>Driftsløsøre, inventar, verktøy, kontormaskiner o.l.</t>
  </si>
  <si>
    <t>3.1.2.3</t>
  </si>
  <si>
    <t>Øvrige varige driftsmidler</t>
  </si>
  <si>
    <t>3.1.3</t>
  </si>
  <si>
    <t>Finansielle anleggmidler</t>
  </si>
  <si>
    <t>3.1.3.1</t>
  </si>
  <si>
    <t>Investeringer i foretak i samme konsern</t>
  </si>
  <si>
    <t>3.1.3.2</t>
  </si>
  <si>
    <t>Lån til foretak i samme konsern</t>
  </si>
  <si>
    <t>3.1.3.3</t>
  </si>
  <si>
    <t>Øvrige finansielle anleggsmidler</t>
  </si>
  <si>
    <t>3.2</t>
  </si>
  <si>
    <t>Omløpsmidler</t>
  </si>
  <si>
    <t>3.2.1</t>
  </si>
  <si>
    <t>Fordringer</t>
  </si>
  <si>
    <t>3.2.1.1</t>
  </si>
  <si>
    <t>Kundefordringer</t>
  </si>
  <si>
    <t>3.2.1.2</t>
  </si>
  <si>
    <t>Fordringer på foretak i samme konsern</t>
  </si>
  <si>
    <t>3.2.1.3</t>
  </si>
  <si>
    <t>Mellomværende med klient</t>
  </si>
  <si>
    <t>3.2.1.4</t>
  </si>
  <si>
    <t>Øvrige fordringer</t>
  </si>
  <si>
    <t>3.2.2</t>
  </si>
  <si>
    <t>Investeringer</t>
  </si>
  <si>
    <t>3.2.2.1</t>
  </si>
  <si>
    <t>Markedsbaserte aksjer og obligasjoner</t>
  </si>
  <si>
    <t>3.2.2.2</t>
  </si>
  <si>
    <t>Andre markedsbaserte finansielle instrumenter</t>
  </si>
  <si>
    <t>3.2.2.3</t>
  </si>
  <si>
    <t>Andre finansielle instrumenter</t>
  </si>
  <si>
    <t>3.2.3</t>
  </si>
  <si>
    <t>Bankinnskudd, kontanter o.l.</t>
  </si>
  <si>
    <t>3.2.3.1</t>
  </si>
  <si>
    <t>Skattetrekkskonto</t>
  </si>
  <si>
    <t>3.2.3.2</t>
  </si>
  <si>
    <t>Øvrige bankinnskudd, kontanter og lignende</t>
  </si>
  <si>
    <t>Regnskapstall for forsikringsformidlingsforetak</t>
  </si>
  <si>
    <t>4.</t>
  </si>
  <si>
    <t>EGENKAPITAL OG GJELD</t>
  </si>
  <si>
    <t>4.1</t>
  </si>
  <si>
    <t>Egenkapital</t>
  </si>
  <si>
    <t>4.1.1</t>
  </si>
  <si>
    <t>Innskutt egenkapital</t>
  </si>
  <si>
    <t>4.1.1.1</t>
  </si>
  <si>
    <t>Selskapskapital</t>
  </si>
  <si>
    <t>4.1.1.2</t>
  </si>
  <si>
    <t>Overkursfond</t>
  </si>
  <si>
    <t>4.1.1.3</t>
  </si>
  <si>
    <t>Annen innskutt egenkapital</t>
  </si>
  <si>
    <t>4.1.2</t>
  </si>
  <si>
    <t>Opptjent egenkapital</t>
  </si>
  <si>
    <t>4.2</t>
  </si>
  <si>
    <t>Gjeld</t>
  </si>
  <si>
    <t>4.2.1</t>
  </si>
  <si>
    <t>Avsetning for forpliktelser</t>
  </si>
  <si>
    <t>4.2.1.1</t>
  </si>
  <si>
    <t>Utsatt skatt</t>
  </si>
  <si>
    <t>4.2.1.2</t>
  </si>
  <si>
    <t>Øvrige avsetninger for forpliktelser</t>
  </si>
  <si>
    <t>4.2.2</t>
  </si>
  <si>
    <t>Annen langsiktig gjeld</t>
  </si>
  <si>
    <t>4.2.2.1</t>
  </si>
  <si>
    <t>Ansvarlig lånekapital</t>
  </si>
  <si>
    <t>4.2.2.2</t>
  </si>
  <si>
    <t>Gjeld til selskap i samme konsern</t>
  </si>
  <si>
    <t>4.2.2.3</t>
  </si>
  <si>
    <t>Øvrig langsiktig gjeld</t>
  </si>
  <si>
    <t>4.2.3</t>
  </si>
  <si>
    <t>Kortsiktig gjeld</t>
  </si>
  <si>
    <t>4.2.3.1</t>
  </si>
  <si>
    <t>Kassekredittgjeld</t>
  </si>
  <si>
    <t>4.2.3.2</t>
  </si>
  <si>
    <t>4.2.3.3</t>
  </si>
  <si>
    <t>4.2.3.4</t>
  </si>
  <si>
    <t>Leverandørgjeld</t>
  </si>
  <si>
    <t>4.2.3.5</t>
  </si>
  <si>
    <t>Betalbar skatt</t>
  </si>
  <si>
    <t>4.2.3.6</t>
  </si>
  <si>
    <t>Skyldig skattetrekk</t>
  </si>
  <si>
    <t>4.2.3.7</t>
  </si>
  <si>
    <t>Skyldig arbeidsgiveravgift</t>
  </si>
  <si>
    <t>4.2.3.8</t>
  </si>
  <si>
    <t>Øvrig kortsiktig gjeld</t>
  </si>
  <si>
    <t xml:space="preserve">Regnskapstall for forsikringsformidlingsforetak </t>
  </si>
  <si>
    <t>Fra og med 2006 er gjenforsikringsmeglingsforetak og agenter for utenlandske foretak inkludert i tallmaterialet.</t>
  </si>
  <si>
    <t>Fra og med 2009 er inntektsbegrepene "honorar" og "provisjon" slått sammen til "Inntekt".</t>
  </si>
  <si>
    <t xml:space="preserve">Regnskapstall for forsikringsmeglerforetak </t>
  </si>
  <si>
    <t>pr 31.12                                      i  kr</t>
  </si>
  <si>
    <t>Før 2012 var rapporterte tall i 1000 kr. Lagt til tre nuller slik at alle år i tabellen blir oppgitt i kr.</t>
  </si>
  <si>
    <t>Vedlegg til Finanstilsynets pressemelding</t>
  </si>
  <si>
    <t>pr 31.12.2019                                    i kr</t>
  </si>
  <si>
    <t>pr 31.12.2019                                      i kr</t>
  </si>
  <si>
    <t>pr 31.12                                      i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</si>
</sst>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0" xfId="0" applyFont="1"/>
    <xf numFmtId="0" fontId="21" fillId="0" borderId="0" xfId="0" applyFont="1"/>
    <xf numFmtId="0" fontId="1" fillId="0" borderId="0" xfId="0" applyFont="1"/>
    <xf numFmtId="0" fontId="2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1" fillId="0" borderId="0" xfId="0" applyFont="1"/>
    <xf numFmtId="0" fontId="0" fillId="0" borderId="0" xfId="0"/>
    <xf numFmtId="0" fontId="1" fillId="0" borderId="0" xfId="0" applyFont="1"/>
    <xf numFmtId="0" fontId="1" fillId="0" borderId="0" xfId="0" applyFont="1"/>
    <xf numFmtId="0" fontId="22" fillId="0" borderId="0" xfId="0" applyFont="1"/>
    <xf numFmtId="1" fontId="21" fillId="0" borderId="0" xfId="1" applyNumberFormat="1" applyFont="1"/>
    <xf numFmtId="0" fontId="1" fillId="0" borderId="0" xfId="0" applyFont="1"/>
    <xf numFmtId="0" fontId="21" fillId="0" borderId="0" xfId="0" applyFont="1"/>
    <xf numFmtId="0" fontId="1" fillId="0" borderId="0" xfId="0" applyFont="1"/>
    <xf numFmtId="0" fontId="22" fillId="0" borderId="0" xfId="0" applyFont="1"/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/>
    <xf numFmtId="0" fontId="21" fillId="0" borderId="0" xfId="0" applyFont="1"/>
    <xf numFmtId="0" fontId="22" fillId="0" borderId="0" xfId="0" applyFont="1"/>
    <xf numFmtId="0" fontId="0" fillId="0" borderId="0" xfId="0"/>
    <xf numFmtId="3" fontId="1" fillId="0" borderId="0" xfId="0" applyNumberFormat="1" applyFont="1"/>
    <xf numFmtId="0" fontId="20" fillId="0" borderId="0" xfId="48" applyFont="1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9" fillId="0" borderId="0" xfId="43"/>
    <xf numFmtId="166" fontId="1" fillId="0" borderId="0" xfId="1" applyNumberFormat="1" applyFont="1"/>
    <xf numFmtId="166" fontId="1" fillId="0" borderId="0" xfId="0" applyNumberFormat="1" applyFont="1"/>
    <xf numFmtId="0" fontId="21" fillId="0" borderId="0" xfId="0" applyFont="1"/>
    <xf numFmtId="0" fontId="22" fillId="0" borderId="0" xfId="0" applyFont="1"/>
    <xf numFmtId="0" fontId="24" fillId="0" borderId="0" xfId="43" applyFont="1" applyFill="1"/>
    <xf numFmtId="166" fontId="0" fillId="0" borderId="0" xfId="1" applyNumberFormat="1" applyFont="1"/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166" fontId="23" fillId="0" borderId="0" xfId="0" applyNumberFormat="1" applyFont="1"/>
    <xf numFmtId="166" fontId="23" fillId="0" borderId="0" xfId="1" applyNumberFormat="1" applyFont="1" applyBorder="1"/>
    <xf numFmtId="0" fontId="2" fillId="0" borderId="0" xfId="0" applyFont="1" applyBorder="1"/>
    <xf numFmtId="0" fontId="2" fillId="0" borderId="0" xfId="0" applyFont="1"/>
    <xf numFmtId="166" fontId="2" fillId="0" borderId="0" xfId="1" applyNumberFormat="1" applyFont="1" applyBorder="1"/>
    <xf numFmtId="3" fontId="2" fillId="0" borderId="0" xfId="0" applyNumberFormat="1" applyFont="1" applyBorder="1"/>
    <xf numFmtId="3" fontId="2" fillId="0" borderId="10" xfId="0" applyNumberFormat="1" applyFont="1" applyBorder="1"/>
    <xf numFmtId="166" fontId="2" fillId="0" borderId="0" xfId="1" applyNumberFormat="1" applyFont="1"/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10" fontId="0" fillId="0" borderId="0" xfId="52" applyNumberFormat="1" applyFont="1"/>
    <xf numFmtId="9" fontId="0" fillId="0" borderId="0" xfId="52" applyFont="1"/>
    <xf numFmtId="167" fontId="0" fillId="0" borderId="0" xfId="52" applyNumberFormat="1" applyFont="1"/>
    <xf numFmtId="0" fontId="23" fillId="0" borderId="0" xfId="43" applyFont="1"/>
    <xf numFmtId="0" fontId="25" fillId="0" borderId="0" xfId="48" applyFont="1"/>
    <xf numFmtId="0" fontId="26" fillId="0" borderId="0" xfId="48" applyFont="1"/>
    <xf numFmtId="166" fontId="23" fillId="0" borderId="0" xfId="1" applyNumberFormat="1" applyFont="1"/>
    <xf numFmtId="166" fontId="19" fillId="0" borderId="0" xfId="1" applyNumberFormat="1" applyFont="1"/>
    <xf numFmtId="9" fontId="2" fillId="0" borderId="0" xfId="52" applyFont="1"/>
    <xf numFmtId="0" fontId="27" fillId="0" borderId="0" xfId="0" applyFont="1"/>
    <xf numFmtId="0" fontId="21" fillId="0" borderId="0" xfId="0" applyFont="1" applyAlignment="1">
      <alignment horizontal="center"/>
    </xf>
    <xf numFmtId="9" fontId="1" fillId="0" borderId="0" xfId="52" applyFont="1"/>
    <xf numFmtId="9" fontId="22" fillId="0" borderId="0" xfId="52" applyFont="1"/>
    <xf numFmtId="166" fontId="0" fillId="0" borderId="0" xfId="52" applyNumberFormat="1" applyFont="1" applyBorder="1"/>
    <xf numFmtId="166" fontId="0" fillId="0" borderId="0" xfId="52" applyNumberFormat="1" applyFont="1"/>
    <xf numFmtId="166" fontId="28" fillId="0" borderId="0" xfId="1" applyNumberFormat="1" applyFont="1"/>
    <xf numFmtId="166" fontId="28" fillId="0" borderId="0" xfId="0" applyNumberFormat="1" applyFont="1"/>
    <xf numFmtId="0" fontId="28" fillId="0" borderId="0" xfId="0" applyFont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/>
    <xf numFmtId="3" fontId="0" fillId="0" borderId="0" xfId="0" applyNumberFormat="1" applyFont="1" applyBorder="1"/>
    <xf numFmtId="3" fontId="0" fillId="0" borderId="10" xfId="1" applyNumberFormat="1" applyFont="1" applyBorder="1"/>
    <xf numFmtId="166" fontId="0" fillId="0" borderId="0" xfId="1" applyNumberFormat="1" applyFont="1" applyBorder="1"/>
    <xf numFmtId="166" fontId="0" fillId="0" borderId="0" xfId="0" applyNumberFormat="1" applyFont="1"/>
    <xf numFmtId="3" fontId="0" fillId="0" borderId="0" xfId="1" applyNumberFormat="1" applyFont="1" applyBorder="1"/>
    <xf numFmtId="0" fontId="0" fillId="0" borderId="10" xfId="0" applyFont="1" applyBorder="1"/>
    <xf numFmtId="0" fontId="29" fillId="0" borderId="0" xfId="0" applyFont="1"/>
    <xf numFmtId="0" fontId="30" fillId="0" borderId="0" xfId="0" applyFont="1"/>
    <xf numFmtId="0" fontId="30" fillId="0" borderId="0" xfId="0" applyFont="1" applyBorder="1"/>
    <xf numFmtId="1" fontId="30" fillId="0" borderId="0" xfId="1" applyNumberFormat="1" applyFont="1"/>
    <xf numFmtId="1" fontId="30" fillId="0" borderId="0" xfId="0" applyNumberFormat="1" applyFont="1"/>
    <xf numFmtId="1" fontId="30" fillId="0" borderId="0" xfId="0" applyNumberFormat="1" applyFont="1" applyBorder="1"/>
    <xf numFmtId="1" fontId="30" fillId="0" borderId="10" xfId="1" applyNumberFormat="1" applyFont="1" applyBorder="1"/>
    <xf numFmtId="1" fontId="30" fillId="0" borderId="0" xfId="1" applyNumberFormat="1" applyFont="1" applyBorder="1"/>
    <xf numFmtId="166" fontId="28" fillId="0" borderId="0" xfId="52" applyNumberFormat="1" applyFont="1"/>
    <xf numFmtId="0" fontId="30" fillId="0" borderId="10" xfId="0" applyFont="1" applyBorder="1"/>
    <xf numFmtId="0" fontId="31" fillId="0" borderId="0" xfId="0" applyFont="1"/>
    <xf numFmtId="168" fontId="0" fillId="0" borderId="0" xfId="1" applyNumberFormat="1" applyFont="1"/>
    <xf numFmtId="0" fontId="0" fillId="0" borderId="0" xfId="0" applyFont="1" applyFill="1"/>
    <xf numFmtId="0" fontId="28" fillId="0" borderId="0" xfId="0" applyFont="1" applyFill="1"/>
    <xf numFmtId="168" fontId="0" fillId="0" borderId="0" xfId="1" applyNumberFormat="1" applyFont="1" applyFill="1"/>
    <xf numFmtId="168" fontId="0" fillId="0" borderId="0" xfId="0" applyNumberFormat="1"/>
    <xf numFmtId="0" fontId="28" fillId="0" borderId="10" xfId="0" applyFont="1" applyBorder="1"/>
    <xf numFmtId="166" fontId="21" fillId="0" borderId="0" xfId="1" applyNumberFormat="1" applyFont="1" applyAlignment="1">
      <alignment wrapText="1"/>
    </xf>
    <xf numFmtId="166" fontId="22" fillId="0" borderId="0" xfId="0" applyNumberFormat="1" applyFont="1"/>
    <xf numFmtId="166" fontId="32" fillId="0" borderId="0" xfId="1" applyNumberFormat="1" applyFont="1"/>
    <xf numFmtId="166" fontId="1" fillId="0" borderId="0" xfId="52" applyNumberFormat="1" applyFont="1"/>
  </cellXfs>
  <cellStyles count="5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mma 2" xfId="45" xr:uid="{00000000-0005-0000-0000-000019000000}"/>
    <cellStyle name="Komma 2 2" xfId="51" xr:uid="{00000000-0005-0000-0000-00001A000000}"/>
    <cellStyle name="Komma 3" xfId="46" xr:uid="{00000000-0005-0000-0000-00001B000000}"/>
    <cellStyle name="Kontrollcelle" xfId="14" builtinId="23" customBuiltin="1"/>
    <cellStyle name="Merknad" xfId="16" builtinId="10" customBuiltin="1"/>
    <cellStyle name="Normal" xfId="0" builtinId="0"/>
    <cellStyle name="Normal 2" xfId="43" xr:uid="{00000000-0005-0000-0000-00001F000000}"/>
    <cellStyle name="Normal 2 2" xfId="49" xr:uid="{00000000-0005-0000-0000-000020000000}"/>
    <cellStyle name="Normal 3" xfId="48" xr:uid="{00000000-0005-0000-0000-000021000000}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52" builtinId="5"/>
    <cellStyle name="Prosent 2" xfId="44" xr:uid="{00000000-0005-0000-0000-000028000000}"/>
    <cellStyle name="Prosent 2 2" xfId="50" xr:uid="{00000000-0005-0000-0000-000029000000}"/>
    <cellStyle name="Prosent 3" xfId="47" xr:uid="{00000000-0005-0000-0000-00002A000000}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workbookViewId="0"/>
  </sheetViews>
  <sheetFormatPr baseColWidth="10" defaultColWidth="11.44140625" defaultRowHeight="13.2" x14ac:dyDescent="0.25"/>
  <cols>
    <col min="1" max="1" width="6.77734375" style="17" customWidth="1"/>
    <col min="2" max="2" width="68.44140625" style="17" customWidth="1"/>
    <col min="3" max="5" width="18.21875" style="17" customWidth="1"/>
    <col min="6" max="16384" width="11.44140625" style="17"/>
  </cols>
  <sheetData>
    <row r="1" spans="1:5" ht="15.6" x14ac:dyDescent="0.3">
      <c r="B1" s="22" t="s">
        <v>129</v>
      </c>
    </row>
    <row r="2" spans="1:5" ht="14.4" x14ac:dyDescent="0.3">
      <c r="A2" s="19"/>
      <c r="C2" s="19"/>
      <c r="D2" s="19"/>
      <c r="E2" s="19"/>
    </row>
    <row r="3" spans="1:5" ht="15.6" x14ac:dyDescent="0.3">
      <c r="A3" s="19"/>
      <c r="B3" s="22" t="s">
        <v>182</v>
      </c>
      <c r="C3" s="19"/>
      <c r="D3" s="19"/>
      <c r="E3" s="19"/>
    </row>
    <row r="4" spans="1:5" ht="15.6" x14ac:dyDescent="0.3">
      <c r="A4" s="19"/>
      <c r="B4" s="22" t="s">
        <v>183</v>
      </c>
      <c r="C4" s="19"/>
      <c r="D4" s="19"/>
      <c r="E4" s="19"/>
    </row>
    <row r="5" spans="1:5" ht="27.75" customHeight="1" x14ac:dyDescent="0.25">
      <c r="A5" s="20"/>
      <c r="B5" s="20"/>
      <c r="C5" s="20" t="s">
        <v>31</v>
      </c>
      <c r="D5" s="21" t="s">
        <v>32</v>
      </c>
      <c r="E5" s="21" t="s">
        <v>33</v>
      </c>
    </row>
    <row r="6" spans="1:5" ht="14.4" x14ac:dyDescent="0.3">
      <c r="A6" s="59" t="s">
        <v>34</v>
      </c>
      <c r="B6" s="48" t="s">
        <v>35</v>
      </c>
      <c r="C6" s="62">
        <v>2933183577</v>
      </c>
      <c r="D6" s="94">
        <v>1715212061</v>
      </c>
      <c r="E6" s="94">
        <v>1217971516</v>
      </c>
    </row>
    <row r="7" spans="1:5" ht="14.4" x14ac:dyDescent="0.3">
      <c r="A7" s="59" t="s">
        <v>36</v>
      </c>
      <c r="B7" s="48" t="s">
        <v>37</v>
      </c>
      <c r="C7" s="62">
        <v>1099882818</v>
      </c>
      <c r="D7" s="94">
        <v>112090027</v>
      </c>
      <c r="E7" s="94">
        <v>987792791</v>
      </c>
    </row>
    <row r="8" spans="1:5" ht="14.4" x14ac:dyDescent="0.3">
      <c r="A8" s="59" t="s">
        <v>38</v>
      </c>
      <c r="B8" s="48" t="s">
        <v>39</v>
      </c>
      <c r="C8" s="62">
        <v>1593207024</v>
      </c>
      <c r="D8" s="94">
        <v>1495567820</v>
      </c>
      <c r="E8" s="94">
        <v>97639204</v>
      </c>
    </row>
    <row r="9" spans="1:5" ht="14.4" x14ac:dyDescent="0.3">
      <c r="A9" s="59" t="s">
        <v>40</v>
      </c>
      <c r="B9" s="48" t="s">
        <v>41</v>
      </c>
      <c r="C9" s="62">
        <v>38539662</v>
      </c>
      <c r="D9" s="94">
        <v>7569</v>
      </c>
      <c r="E9" s="94">
        <v>38532093</v>
      </c>
    </row>
    <row r="10" spans="1:5" ht="14.4" x14ac:dyDescent="0.3">
      <c r="A10" s="59" t="s">
        <v>42</v>
      </c>
      <c r="B10" s="48" t="s">
        <v>43</v>
      </c>
      <c r="C10" s="62">
        <v>136097024</v>
      </c>
      <c r="D10" s="94">
        <v>107546645</v>
      </c>
      <c r="E10" s="94">
        <v>28550379</v>
      </c>
    </row>
    <row r="11" spans="1:5" ht="14.4" x14ac:dyDescent="0.3">
      <c r="A11" s="59" t="s">
        <v>44</v>
      </c>
      <c r="B11" s="48" t="s">
        <v>45</v>
      </c>
      <c r="C11" s="62">
        <v>65457049</v>
      </c>
      <c r="D11" s="94"/>
      <c r="E11" s="94">
        <v>65457049</v>
      </c>
    </row>
    <row r="12" spans="1:5" ht="14.4" x14ac:dyDescent="0.3">
      <c r="A12" s="59"/>
      <c r="B12" s="48"/>
    </row>
    <row r="13" spans="1:5" ht="14.4" x14ac:dyDescent="0.3">
      <c r="A13" s="59" t="s">
        <v>46</v>
      </c>
      <c r="B13" s="48" t="s">
        <v>47</v>
      </c>
      <c r="C13" s="62">
        <v>2654561076</v>
      </c>
      <c r="D13" s="94">
        <v>1469269310</v>
      </c>
      <c r="E13" s="94">
        <v>1185291766</v>
      </c>
    </row>
    <row r="14" spans="1:5" ht="14.4" x14ac:dyDescent="0.3">
      <c r="A14" s="59" t="s">
        <v>48</v>
      </c>
      <c r="B14" s="48" t="s">
        <v>49</v>
      </c>
      <c r="C14" s="62">
        <v>1582909745</v>
      </c>
      <c r="D14" s="94">
        <v>1013469546</v>
      </c>
      <c r="E14" s="94">
        <v>569440199</v>
      </c>
    </row>
    <row r="15" spans="1:5" ht="14.4" x14ac:dyDescent="0.3">
      <c r="A15" s="59" t="s">
        <v>50</v>
      </c>
      <c r="B15" s="48" t="s">
        <v>51</v>
      </c>
      <c r="C15" s="62">
        <v>63455709</v>
      </c>
      <c r="D15" s="94">
        <v>28932257</v>
      </c>
      <c r="E15" s="94">
        <v>34523452</v>
      </c>
    </row>
    <row r="16" spans="1:5" ht="14.4" x14ac:dyDescent="0.3">
      <c r="A16" s="59" t="s">
        <v>52</v>
      </c>
      <c r="B16" s="48" t="s">
        <v>53</v>
      </c>
      <c r="C16" s="62">
        <v>1008195622</v>
      </c>
      <c r="D16" s="94">
        <v>426867507</v>
      </c>
      <c r="E16" s="94">
        <v>581328115</v>
      </c>
    </row>
    <row r="17" spans="1:5" ht="14.4" x14ac:dyDescent="0.3">
      <c r="A17" s="59"/>
      <c r="B17" s="48"/>
    </row>
    <row r="18" spans="1:5" ht="14.4" x14ac:dyDescent="0.3">
      <c r="A18" s="59" t="s">
        <v>54</v>
      </c>
      <c r="B18" s="48" t="s">
        <v>55</v>
      </c>
      <c r="C18" s="62">
        <v>278622501</v>
      </c>
      <c r="D18" s="94">
        <v>245942751</v>
      </c>
      <c r="E18" s="94">
        <v>32679750</v>
      </c>
    </row>
    <row r="19" spans="1:5" ht="14.4" x14ac:dyDescent="0.3">
      <c r="A19" s="59"/>
      <c r="B19" s="48"/>
    </row>
    <row r="20" spans="1:5" ht="14.4" x14ac:dyDescent="0.3">
      <c r="A20" s="59" t="s">
        <v>56</v>
      </c>
      <c r="B20" s="48" t="s">
        <v>57</v>
      </c>
      <c r="C20" s="62">
        <v>16878539</v>
      </c>
      <c r="D20" s="94">
        <v>290481</v>
      </c>
      <c r="E20" s="94">
        <v>16588058</v>
      </c>
    </row>
    <row r="21" spans="1:5" ht="14.4" x14ac:dyDescent="0.3">
      <c r="A21" s="59" t="s">
        <v>58</v>
      </c>
      <c r="B21" s="48" t="s">
        <v>59</v>
      </c>
      <c r="C21" s="62">
        <v>55499584</v>
      </c>
      <c r="D21" s="94">
        <v>23019052</v>
      </c>
      <c r="E21" s="94">
        <v>32480532</v>
      </c>
    </row>
    <row r="22" spans="1:5" ht="14.4" x14ac:dyDescent="0.3">
      <c r="A22" s="59" t="s">
        <v>60</v>
      </c>
      <c r="B22" s="48" t="s">
        <v>61</v>
      </c>
      <c r="C22" s="62">
        <v>38621045</v>
      </c>
      <c r="D22" s="94">
        <v>22728571</v>
      </c>
      <c r="E22" s="94">
        <v>15892474</v>
      </c>
    </row>
    <row r="23" spans="1:5" ht="14.4" x14ac:dyDescent="0.3">
      <c r="A23" s="59"/>
      <c r="B23" s="48"/>
    </row>
    <row r="24" spans="1:5" ht="14.4" x14ac:dyDescent="0.3">
      <c r="A24" s="59" t="s">
        <v>62</v>
      </c>
      <c r="B24" s="48" t="s">
        <v>63</v>
      </c>
      <c r="C24" s="62">
        <v>295501040</v>
      </c>
      <c r="D24" s="94">
        <v>246233232</v>
      </c>
      <c r="E24" s="94">
        <v>49267808</v>
      </c>
    </row>
    <row r="25" spans="1:5" ht="14.4" x14ac:dyDescent="0.3">
      <c r="A25" s="59" t="s">
        <v>64</v>
      </c>
      <c r="B25" s="48" t="s">
        <v>65</v>
      </c>
      <c r="C25" s="62">
        <v>90254445</v>
      </c>
      <c r="D25" s="94">
        <v>65694692</v>
      </c>
      <c r="E25" s="94">
        <v>24559753</v>
      </c>
    </row>
    <row r="26" spans="1:5" ht="14.4" x14ac:dyDescent="0.3">
      <c r="A26" s="59"/>
      <c r="B26" s="48"/>
    </row>
    <row r="27" spans="1:5" ht="14.4" x14ac:dyDescent="0.3">
      <c r="A27" s="59" t="s">
        <v>66</v>
      </c>
      <c r="B27" s="48" t="s">
        <v>67</v>
      </c>
      <c r="C27" s="62">
        <v>205246595</v>
      </c>
      <c r="D27" s="94">
        <v>180538540</v>
      </c>
      <c r="E27" s="94">
        <v>24708055</v>
      </c>
    </row>
    <row r="28" spans="1:5" ht="14.4" x14ac:dyDescent="0.3">
      <c r="A28" s="59"/>
      <c r="B28" s="48"/>
    </row>
    <row r="29" spans="1:5" ht="14.4" x14ac:dyDescent="0.3">
      <c r="A29" s="59" t="s">
        <v>68</v>
      </c>
      <c r="B29" s="48" t="s">
        <v>69</v>
      </c>
      <c r="C29" s="62">
        <v>205573055</v>
      </c>
      <c r="D29" s="94">
        <v>180490894</v>
      </c>
      <c r="E29" s="94">
        <v>25082161</v>
      </c>
    </row>
    <row r="30" spans="1:5" ht="14.4" x14ac:dyDescent="0.3">
      <c r="A30" s="59" t="s">
        <v>70</v>
      </c>
      <c r="B30" s="48" t="s">
        <v>71</v>
      </c>
      <c r="C30" s="62">
        <v>41027129</v>
      </c>
      <c r="D30" s="94">
        <v>35527129</v>
      </c>
      <c r="E30" s="94">
        <v>5500000</v>
      </c>
    </row>
    <row r="31" spans="1:5" ht="18" customHeight="1" x14ac:dyDescent="0.3">
      <c r="A31" s="59" t="s">
        <v>72</v>
      </c>
      <c r="B31" s="48" t="s">
        <v>73</v>
      </c>
      <c r="C31" s="62">
        <v>22309870</v>
      </c>
      <c r="D31" s="94">
        <v>16809870</v>
      </c>
      <c r="E31" s="94">
        <v>5500000</v>
      </c>
    </row>
    <row r="32" spans="1:5" x14ac:dyDescent="0.25">
      <c r="A32" s="60" t="s">
        <v>74</v>
      </c>
    </row>
    <row r="34" spans="3:5" ht="14.4" x14ac:dyDescent="0.3">
      <c r="C34" s="62"/>
      <c r="D34" s="94"/>
      <c r="E34" s="94"/>
    </row>
    <row r="35" spans="3:5" ht="14.4" x14ac:dyDescent="0.3">
      <c r="C35" s="62"/>
      <c r="D35" s="94"/>
      <c r="E35" s="94"/>
    </row>
    <row r="36" spans="3:5" ht="14.4" x14ac:dyDescent="0.3">
      <c r="C36" s="62"/>
      <c r="D36" s="94"/>
      <c r="E36" s="94"/>
    </row>
    <row r="37" spans="3:5" ht="14.4" x14ac:dyDescent="0.3">
      <c r="C37" s="62"/>
      <c r="D37" s="94"/>
      <c r="E37" s="94"/>
    </row>
    <row r="38" spans="3:5" ht="14.4" x14ac:dyDescent="0.3">
      <c r="C38" s="62"/>
      <c r="D38" s="94"/>
      <c r="E38" s="94"/>
    </row>
    <row r="39" spans="3:5" ht="14.4" x14ac:dyDescent="0.3">
      <c r="C39" s="62"/>
      <c r="D39" s="94"/>
      <c r="E39" s="94"/>
    </row>
    <row r="40" spans="3:5" ht="14.4" x14ac:dyDescent="0.3">
      <c r="D40" s="94"/>
      <c r="E40" s="94"/>
    </row>
    <row r="41" spans="3:5" ht="14.4" x14ac:dyDescent="0.3">
      <c r="D41" s="94"/>
      <c r="E41" s="94"/>
    </row>
    <row r="42" spans="3:5" ht="14.4" x14ac:dyDescent="0.3">
      <c r="D42" s="94"/>
      <c r="E42" s="94"/>
    </row>
    <row r="43" spans="3:5" ht="14.4" x14ac:dyDescent="0.3">
      <c r="D43" s="94"/>
      <c r="E43" s="94"/>
    </row>
    <row r="44" spans="3:5" ht="14.4" x14ac:dyDescent="0.3">
      <c r="D44" s="94"/>
      <c r="E44" s="94"/>
    </row>
    <row r="45" spans="3:5" ht="14.4" x14ac:dyDescent="0.3">
      <c r="D45" s="94"/>
      <c r="E45" s="94"/>
    </row>
    <row r="46" spans="3:5" ht="14.4" x14ac:dyDescent="0.3">
      <c r="D46" s="94"/>
      <c r="E46" s="94"/>
    </row>
    <row r="47" spans="3:5" ht="14.4" x14ac:dyDescent="0.3">
      <c r="D47" s="94"/>
      <c r="E47" s="94"/>
    </row>
    <row r="48" spans="3:5" ht="14.4" x14ac:dyDescent="0.3">
      <c r="D48" s="94"/>
      <c r="E48" s="94"/>
    </row>
    <row r="49" spans="4:5" ht="14.4" x14ac:dyDescent="0.3">
      <c r="D49" s="94"/>
      <c r="E49" s="94"/>
    </row>
    <row r="50" spans="4:5" ht="14.4" x14ac:dyDescent="0.3">
      <c r="D50" s="94"/>
      <c r="E50" s="94"/>
    </row>
    <row r="51" spans="4:5" ht="14.4" x14ac:dyDescent="0.3">
      <c r="D51" s="94"/>
      <c r="E51" s="94"/>
    </row>
    <row r="52" spans="4:5" ht="14.4" x14ac:dyDescent="0.3">
      <c r="D52" s="94"/>
      <c r="E52" s="94"/>
    </row>
    <row r="53" spans="4:5" ht="14.4" x14ac:dyDescent="0.3">
      <c r="D53" s="94"/>
      <c r="E53" s="94"/>
    </row>
    <row r="54" spans="4:5" ht="14.4" x14ac:dyDescent="0.3">
      <c r="D54" s="94"/>
      <c r="E54" s="94"/>
    </row>
    <row r="55" spans="4:5" ht="14.4" x14ac:dyDescent="0.3">
      <c r="D55" s="94"/>
      <c r="E55" s="94"/>
    </row>
    <row r="56" spans="4:5" ht="14.4" x14ac:dyDescent="0.3">
      <c r="D56" s="94"/>
      <c r="E56" s="94"/>
    </row>
    <row r="57" spans="4:5" ht="14.4" x14ac:dyDescent="0.3">
      <c r="D57" s="94"/>
      <c r="E57" s="94"/>
    </row>
    <row r="58" spans="4:5" ht="14.4" x14ac:dyDescent="0.3">
      <c r="D58" s="94"/>
      <c r="E58" s="94"/>
    </row>
    <row r="59" spans="4:5" ht="14.4" x14ac:dyDescent="0.3">
      <c r="D59" s="94"/>
      <c r="E59" s="94"/>
    </row>
    <row r="60" spans="4:5" ht="14.4" x14ac:dyDescent="0.3">
      <c r="D60" s="94"/>
      <c r="E60" s="94"/>
    </row>
    <row r="61" spans="4:5" ht="14.4" x14ac:dyDescent="0.3">
      <c r="D61" s="94"/>
      <c r="E61" s="94"/>
    </row>
    <row r="62" spans="4:5" ht="14.4" x14ac:dyDescent="0.3">
      <c r="D62" s="94"/>
      <c r="E62" s="94"/>
    </row>
    <row r="63" spans="4:5" ht="14.4" x14ac:dyDescent="0.3">
      <c r="D63" s="94"/>
      <c r="E63" s="94"/>
    </row>
    <row r="64" spans="4:5" ht="14.4" x14ac:dyDescent="0.3">
      <c r="D64" s="94"/>
      <c r="E64" s="94"/>
    </row>
    <row r="65" spans="4:5" ht="14.4" x14ac:dyDescent="0.3">
      <c r="D65" s="94"/>
      <c r="E65" s="94"/>
    </row>
    <row r="66" spans="4:5" ht="14.4" x14ac:dyDescent="0.3">
      <c r="D66" s="94"/>
      <c r="E66" s="94"/>
    </row>
    <row r="67" spans="4:5" ht="14.4" x14ac:dyDescent="0.3">
      <c r="D67" s="94"/>
      <c r="E67" s="94"/>
    </row>
    <row r="68" spans="4:5" ht="14.4" x14ac:dyDescent="0.3">
      <c r="D68" s="94"/>
      <c r="E68" s="94"/>
    </row>
    <row r="69" spans="4:5" ht="14.4" x14ac:dyDescent="0.3">
      <c r="D69" s="94"/>
      <c r="E69" s="94"/>
    </row>
    <row r="70" spans="4:5" ht="14.4" x14ac:dyDescent="0.3">
      <c r="D70" s="94"/>
      <c r="E70" s="94"/>
    </row>
    <row r="71" spans="4:5" ht="14.4" x14ac:dyDescent="0.3">
      <c r="D71" s="94"/>
      <c r="E71" s="94"/>
    </row>
    <row r="72" spans="4:5" ht="14.4" x14ac:dyDescent="0.3">
      <c r="D72" s="94"/>
      <c r="E72" s="94"/>
    </row>
    <row r="73" spans="4:5" ht="14.4" x14ac:dyDescent="0.3">
      <c r="D73" s="94"/>
      <c r="E73" s="94"/>
    </row>
    <row r="74" spans="4:5" ht="14.4" x14ac:dyDescent="0.3">
      <c r="D74" s="94"/>
      <c r="E74" s="94"/>
    </row>
    <row r="75" spans="4:5" ht="14.4" x14ac:dyDescent="0.3">
      <c r="D75" s="94"/>
      <c r="E75" s="94"/>
    </row>
    <row r="76" spans="4:5" ht="14.4" x14ac:dyDescent="0.3">
      <c r="D76" s="94"/>
      <c r="E76" s="94"/>
    </row>
    <row r="77" spans="4:5" ht="14.4" x14ac:dyDescent="0.3">
      <c r="D77" s="94"/>
      <c r="E77" s="94"/>
    </row>
    <row r="78" spans="4:5" ht="14.4" x14ac:dyDescent="0.3">
      <c r="D78" s="94"/>
      <c r="E78" s="94"/>
    </row>
    <row r="79" spans="4:5" ht="14.4" x14ac:dyDescent="0.3">
      <c r="D79" s="94"/>
      <c r="E79" s="94"/>
    </row>
    <row r="80" spans="4:5" ht="14.4" x14ac:dyDescent="0.3">
      <c r="D80" s="94"/>
      <c r="E80" s="94"/>
    </row>
    <row r="81" spans="4:5" ht="14.4" x14ac:dyDescent="0.3">
      <c r="D81" s="94"/>
      <c r="E81" s="94"/>
    </row>
    <row r="82" spans="4:5" ht="14.4" x14ac:dyDescent="0.3">
      <c r="D82" s="94"/>
      <c r="E82" s="94"/>
    </row>
    <row r="83" spans="4:5" ht="14.4" x14ac:dyDescent="0.3">
      <c r="D83" s="94"/>
      <c r="E83" s="94"/>
    </row>
    <row r="84" spans="4:5" ht="14.4" x14ac:dyDescent="0.3">
      <c r="D84" s="94"/>
      <c r="E84" s="94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zoomScaleNormal="100" workbookViewId="0"/>
  </sheetViews>
  <sheetFormatPr baseColWidth="10" defaultColWidth="11.44140625" defaultRowHeight="13.2" x14ac:dyDescent="0.25"/>
  <cols>
    <col min="1" max="1" width="8.44140625" style="17" customWidth="1"/>
    <col min="2" max="2" width="45.5546875" style="17" customWidth="1"/>
    <col min="3" max="3" width="19.21875" style="17" customWidth="1"/>
    <col min="4" max="5" width="19.21875" style="36" customWidth="1"/>
    <col min="6" max="7" width="11.44140625" style="17"/>
    <col min="8" max="8" width="15.21875" style="17" customWidth="1"/>
    <col min="9" max="9" width="15" style="17" customWidth="1"/>
    <col min="10" max="16384" width="11.44140625" style="17"/>
  </cols>
  <sheetData>
    <row r="1" spans="1:5" ht="15.6" x14ac:dyDescent="0.3">
      <c r="A1" s="23"/>
      <c r="B1" s="25" t="s">
        <v>129</v>
      </c>
      <c r="C1" s="23"/>
      <c r="D1" s="43"/>
      <c r="E1" s="43"/>
    </row>
    <row r="2" spans="1:5" ht="15.6" x14ac:dyDescent="0.3">
      <c r="A2" s="23"/>
      <c r="B2" s="25"/>
      <c r="C2" s="23"/>
      <c r="D2" s="43"/>
      <c r="E2" s="43"/>
    </row>
    <row r="3" spans="1:5" ht="15.6" x14ac:dyDescent="0.3">
      <c r="A3" s="23"/>
      <c r="B3" s="25" t="s">
        <v>184</v>
      </c>
      <c r="C3" s="23"/>
      <c r="D3" s="43"/>
      <c r="E3" s="43"/>
    </row>
    <row r="4" spans="1:5" ht="27.75" customHeight="1" x14ac:dyDescent="0.25">
      <c r="A4" s="24"/>
      <c r="B4" s="24"/>
      <c r="C4" s="24" t="s">
        <v>31</v>
      </c>
      <c r="D4" s="100" t="s">
        <v>32</v>
      </c>
      <c r="E4" s="100" t="s">
        <v>33</v>
      </c>
    </row>
    <row r="5" spans="1:5" ht="14.4" x14ac:dyDescent="0.3">
      <c r="A5" s="59" t="s">
        <v>75</v>
      </c>
      <c r="B5" s="48" t="s">
        <v>76</v>
      </c>
      <c r="C5" s="43">
        <v>3172296775</v>
      </c>
      <c r="D5" s="43">
        <v>1882107124</v>
      </c>
      <c r="E5" s="52">
        <v>1290189651</v>
      </c>
    </row>
    <row r="6" spans="1:5" ht="14.4" x14ac:dyDescent="0.3">
      <c r="A6" s="59"/>
      <c r="B6" s="48"/>
      <c r="C6" s="43"/>
    </row>
    <row r="7" spans="1:5" ht="14.4" x14ac:dyDescent="0.3">
      <c r="A7" s="59" t="s">
        <v>77</v>
      </c>
      <c r="B7" s="48" t="s">
        <v>78</v>
      </c>
      <c r="C7" s="43">
        <v>702959748</v>
      </c>
      <c r="D7" s="36">
        <v>415479779</v>
      </c>
      <c r="E7" s="36">
        <v>287479969</v>
      </c>
    </row>
    <row r="8" spans="1:5" ht="14.4" x14ac:dyDescent="0.3">
      <c r="A8" s="59" t="s">
        <v>79</v>
      </c>
      <c r="B8" s="48" t="s">
        <v>80</v>
      </c>
      <c r="C8" s="43">
        <v>241333636</v>
      </c>
      <c r="D8" s="43">
        <v>85103328</v>
      </c>
      <c r="E8" s="52">
        <v>156230308</v>
      </c>
    </row>
    <row r="9" spans="1:5" ht="14.4" x14ac:dyDescent="0.3">
      <c r="A9" s="59" t="s">
        <v>81</v>
      </c>
      <c r="B9" s="48" t="s">
        <v>82</v>
      </c>
      <c r="C9" s="43">
        <v>96232791</v>
      </c>
      <c r="D9" s="43">
        <v>20177871</v>
      </c>
      <c r="E9" s="52">
        <v>76054920</v>
      </c>
    </row>
    <row r="10" spans="1:5" ht="14.4" x14ac:dyDescent="0.3">
      <c r="A10" s="59" t="s">
        <v>83</v>
      </c>
      <c r="B10" s="48" t="s">
        <v>84</v>
      </c>
      <c r="C10" s="43">
        <v>44462002</v>
      </c>
      <c r="D10" s="43">
        <v>43493308</v>
      </c>
      <c r="E10" s="43">
        <v>968694</v>
      </c>
    </row>
    <row r="11" spans="1:5" ht="14.4" x14ac:dyDescent="0.3">
      <c r="A11" s="59" t="s">
        <v>85</v>
      </c>
      <c r="B11" s="48" t="s">
        <v>86</v>
      </c>
      <c r="C11" s="43">
        <v>100638843</v>
      </c>
      <c r="D11" s="43">
        <v>21432149</v>
      </c>
      <c r="E11" s="43">
        <v>79206694</v>
      </c>
    </row>
    <row r="12" spans="1:5" ht="14.4" x14ac:dyDescent="0.3">
      <c r="A12" s="59"/>
      <c r="B12" s="48"/>
      <c r="C12" s="43"/>
    </row>
    <row r="13" spans="1:5" ht="14.4" x14ac:dyDescent="0.3">
      <c r="A13" s="59" t="s">
        <v>87</v>
      </c>
      <c r="B13" s="48" t="s">
        <v>88</v>
      </c>
      <c r="C13" s="43">
        <v>83558153</v>
      </c>
      <c r="D13" s="43">
        <v>29562370</v>
      </c>
      <c r="E13" s="43">
        <v>53995783</v>
      </c>
    </row>
    <row r="14" spans="1:5" ht="14.4" x14ac:dyDescent="0.3">
      <c r="A14" s="59" t="s">
        <v>89</v>
      </c>
      <c r="B14" s="48" t="s">
        <v>90</v>
      </c>
      <c r="C14" s="43">
        <v>11934311</v>
      </c>
      <c r="D14" s="36">
        <v>2655000</v>
      </c>
      <c r="E14" s="36">
        <v>9279311</v>
      </c>
    </row>
    <row r="15" spans="1:5" ht="14.4" x14ac:dyDescent="0.3">
      <c r="A15" s="59" t="s">
        <v>91</v>
      </c>
      <c r="B15" s="48" t="s">
        <v>92</v>
      </c>
      <c r="C15" s="43">
        <v>68238720</v>
      </c>
      <c r="D15" s="43">
        <v>26356998</v>
      </c>
      <c r="E15" s="43">
        <v>41881722</v>
      </c>
    </row>
    <row r="16" spans="1:5" ht="14.4" x14ac:dyDescent="0.3">
      <c r="A16" s="59" t="s">
        <v>93</v>
      </c>
      <c r="B16" s="48" t="s">
        <v>94</v>
      </c>
      <c r="C16" s="43">
        <v>3385122</v>
      </c>
      <c r="D16" s="36">
        <v>550372</v>
      </c>
      <c r="E16" s="36">
        <v>2834750</v>
      </c>
    </row>
    <row r="17" spans="1:5" ht="14.4" x14ac:dyDescent="0.3">
      <c r="A17" s="59"/>
      <c r="B17" s="48"/>
      <c r="C17" s="43"/>
    </row>
    <row r="18" spans="1:5" ht="14.4" x14ac:dyDescent="0.3">
      <c r="A18" s="59" t="s">
        <v>95</v>
      </c>
      <c r="B18" s="48" t="s">
        <v>96</v>
      </c>
      <c r="C18" s="43">
        <v>378067959</v>
      </c>
      <c r="D18" s="36">
        <v>300814081</v>
      </c>
      <c r="E18" s="36">
        <v>77253878</v>
      </c>
    </row>
    <row r="19" spans="1:5" ht="14.4" x14ac:dyDescent="0.3">
      <c r="A19" s="59" t="s">
        <v>97</v>
      </c>
      <c r="B19" s="48" t="s">
        <v>98</v>
      </c>
      <c r="C19" s="43">
        <v>236666019</v>
      </c>
      <c r="D19" s="36">
        <v>209171679</v>
      </c>
      <c r="E19" s="36">
        <v>27494340</v>
      </c>
    </row>
    <row r="20" spans="1:5" ht="14.4" x14ac:dyDescent="0.3">
      <c r="A20" s="59" t="s">
        <v>99</v>
      </c>
      <c r="B20" s="48" t="s">
        <v>100</v>
      </c>
      <c r="C20" s="43">
        <v>90697518</v>
      </c>
      <c r="D20" s="36">
        <v>88995218</v>
      </c>
      <c r="E20" s="36">
        <v>1702300</v>
      </c>
    </row>
    <row r="21" spans="1:5" ht="14.4" x14ac:dyDescent="0.3">
      <c r="A21" s="59" t="s">
        <v>101</v>
      </c>
      <c r="B21" s="48" t="s">
        <v>102</v>
      </c>
      <c r="C21" s="43">
        <v>50704422</v>
      </c>
      <c r="D21" s="36">
        <v>2647184</v>
      </c>
      <c r="E21" s="36">
        <v>48057238</v>
      </c>
    </row>
    <row r="22" spans="1:5" ht="14.4" x14ac:dyDescent="0.3">
      <c r="A22" s="59"/>
      <c r="B22" s="48"/>
      <c r="C22" s="43"/>
    </row>
    <row r="23" spans="1:5" ht="14.4" x14ac:dyDescent="0.3">
      <c r="A23" s="59" t="s">
        <v>103</v>
      </c>
      <c r="B23" s="48" t="s">
        <v>104</v>
      </c>
      <c r="C23" s="43">
        <v>2469337027</v>
      </c>
      <c r="D23" s="36">
        <v>1466627345</v>
      </c>
      <c r="E23" s="36">
        <v>1002709682</v>
      </c>
    </row>
    <row r="24" spans="1:5" ht="14.4" x14ac:dyDescent="0.3">
      <c r="A24" s="59"/>
      <c r="B24" s="48"/>
    </row>
    <row r="25" spans="1:5" ht="14.4" x14ac:dyDescent="0.3">
      <c r="A25" s="59" t="s">
        <v>105</v>
      </c>
      <c r="B25" s="48" t="s">
        <v>106</v>
      </c>
      <c r="C25" s="43">
        <v>1696433365</v>
      </c>
      <c r="D25" s="36">
        <v>1017569540</v>
      </c>
      <c r="E25" s="36">
        <v>678863825</v>
      </c>
    </row>
    <row r="26" spans="1:5" ht="14.4" x14ac:dyDescent="0.3">
      <c r="A26" s="59" t="s">
        <v>107</v>
      </c>
      <c r="B26" s="48" t="s">
        <v>108</v>
      </c>
      <c r="C26" s="43">
        <v>558101606</v>
      </c>
      <c r="D26" s="36">
        <v>392859550</v>
      </c>
      <c r="E26" s="36">
        <v>165242056</v>
      </c>
    </row>
    <row r="27" spans="1:5" ht="14.4" x14ac:dyDescent="0.3">
      <c r="A27" s="59" t="s">
        <v>109</v>
      </c>
      <c r="B27" s="48" t="s">
        <v>110</v>
      </c>
      <c r="C27" s="43">
        <v>435234688</v>
      </c>
      <c r="D27" s="36">
        <v>383174200</v>
      </c>
      <c r="E27" s="36">
        <v>52060488</v>
      </c>
    </row>
    <row r="28" spans="1:5" ht="14.4" x14ac:dyDescent="0.3">
      <c r="A28" s="59" t="s">
        <v>111</v>
      </c>
      <c r="B28" s="48" t="s">
        <v>112</v>
      </c>
      <c r="C28" s="43">
        <v>51652615</v>
      </c>
      <c r="D28" s="36">
        <v>38306287</v>
      </c>
      <c r="E28" s="36">
        <v>13346328</v>
      </c>
    </row>
    <row r="29" spans="1:5" ht="14.4" x14ac:dyDescent="0.3">
      <c r="A29" s="59" t="s">
        <v>113</v>
      </c>
      <c r="B29" s="48" t="s">
        <v>114</v>
      </c>
      <c r="C29" s="43">
        <v>651444456</v>
      </c>
      <c r="D29" s="36">
        <v>203229503</v>
      </c>
      <c r="E29" s="36">
        <v>448214953</v>
      </c>
    </row>
    <row r="30" spans="1:5" ht="14.4" x14ac:dyDescent="0.3">
      <c r="A30" s="59"/>
      <c r="B30" s="48"/>
      <c r="C30" s="43"/>
    </row>
    <row r="31" spans="1:5" ht="14.4" x14ac:dyDescent="0.3">
      <c r="A31" s="59" t="s">
        <v>115</v>
      </c>
      <c r="B31" s="48" t="s">
        <v>116</v>
      </c>
      <c r="C31" s="43">
        <v>38926415</v>
      </c>
      <c r="D31" s="36">
        <v>19708825</v>
      </c>
      <c r="E31" s="36">
        <v>19217590</v>
      </c>
    </row>
    <row r="32" spans="1:5" ht="14.4" x14ac:dyDescent="0.3">
      <c r="A32" s="59" t="s">
        <v>117</v>
      </c>
      <c r="B32" s="48" t="s">
        <v>118</v>
      </c>
      <c r="C32" s="43">
        <v>23290949</v>
      </c>
      <c r="D32" s="36">
        <v>4289448</v>
      </c>
      <c r="E32" s="36">
        <v>19001501</v>
      </c>
    </row>
    <row r="33" spans="1:5" ht="14.4" x14ac:dyDescent="0.3">
      <c r="A33" s="59" t="s">
        <v>119</v>
      </c>
      <c r="B33" s="48" t="s">
        <v>120</v>
      </c>
      <c r="C33" s="43">
        <v>15419377</v>
      </c>
      <c r="D33" s="36">
        <v>15419377</v>
      </c>
      <c r="E33" s="36">
        <v>0</v>
      </c>
    </row>
    <row r="34" spans="1:5" ht="14.4" x14ac:dyDescent="0.3">
      <c r="A34" s="59" t="s">
        <v>121</v>
      </c>
      <c r="B34" s="48" t="s">
        <v>122</v>
      </c>
      <c r="C34" s="43">
        <v>216089</v>
      </c>
      <c r="D34" s="36">
        <v>0</v>
      </c>
      <c r="E34" s="36">
        <v>216089</v>
      </c>
    </row>
    <row r="35" spans="1:5" ht="14.4" x14ac:dyDescent="0.3">
      <c r="A35" s="59"/>
      <c r="B35" s="48"/>
      <c r="C35" s="43"/>
    </row>
    <row r="36" spans="1:5" ht="14.4" x14ac:dyDescent="0.3">
      <c r="A36" s="59" t="s">
        <v>123</v>
      </c>
      <c r="B36" s="48" t="s">
        <v>124</v>
      </c>
      <c r="C36" s="43">
        <v>733977247</v>
      </c>
      <c r="D36" s="36">
        <v>429348980</v>
      </c>
      <c r="E36" s="36">
        <v>304628267</v>
      </c>
    </row>
    <row r="37" spans="1:5" ht="14.4" x14ac:dyDescent="0.3">
      <c r="A37" s="59" t="s">
        <v>125</v>
      </c>
      <c r="B37" s="48" t="s">
        <v>126</v>
      </c>
      <c r="C37" s="43">
        <v>76995315</v>
      </c>
      <c r="D37" s="36">
        <v>35073664</v>
      </c>
      <c r="E37" s="36">
        <v>41921651</v>
      </c>
    </row>
    <row r="38" spans="1:5" ht="14.4" x14ac:dyDescent="0.3">
      <c r="A38" s="59" t="s">
        <v>127</v>
      </c>
      <c r="B38" s="48" t="s">
        <v>128</v>
      </c>
      <c r="C38" s="43">
        <v>656981932</v>
      </c>
      <c r="D38" s="36">
        <v>394275316</v>
      </c>
      <c r="E38" s="36">
        <v>262706616</v>
      </c>
    </row>
    <row r="39" spans="1:5" ht="14.4" x14ac:dyDescent="0.3">
      <c r="A39" s="61" t="s">
        <v>74</v>
      </c>
      <c r="B39" s="48"/>
      <c r="C39" s="43"/>
    </row>
    <row r="40" spans="1:5" ht="14.4" x14ac:dyDescent="0.3">
      <c r="C40" s="53"/>
    </row>
    <row r="52" spans="4:5" ht="14.4" x14ac:dyDescent="0.3">
      <c r="D52" s="43"/>
      <c r="E52" s="43"/>
    </row>
    <row r="57" spans="4:5" ht="14.4" x14ac:dyDescent="0.3">
      <c r="D57" s="43"/>
      <c r="E57" s="43"/>
    </row>
    <row r="58" spans="4:5" ht="14.4" x14ac:dyDescent="0.3">
      <c r="D58" s="52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workbookViewId="0"/>
  </sheetViews>
  <sheetFormatPr baseColWidth="10" defaultColWidth="11.44140625" defaultRowHeight="13.2" x14ac:dyDescent="0.25"/>
  <cols>
    <col min="1" max="1" width="10" style="17" customWidth="1"/>
    <col min="2" max="2" width="33.5546875" style="17" customWidth="1"/>
    <col min="3" max="5" width="18" style="17" customWidth="1"/>
    <col min="6" max="16384" width="11.44140625" style="17"/>
  </cols>
  <sheetData>
    <row r="1" spans="1:5" ht="15.6" x14ac:dyDescent="0.3">
      <c r="B1" s="39" t="s">
        <v>129</v>
      </c>
    </row>
    <row r="3" spans="1:5" ht="15.6" x14ac:dyDescent="0.3">
      <c r="A3" s="26"/>
      <c r="B3" s="39" t="s">
        <v>183</v>
      </c>
      <c r="C3" s="31"/>
      <c r="D3" s="26"/>
      <c r="E3" s="26"/>
    </row>
    <row r="4" spans="1:5" ht="26.25" customHeight="1" x14ac:dyDescent="0.3">
      <c r="A4" s="26"/>
      <c r="B4" s="26"/>
      <c r="C4" s="29" t="s">
        <v>31</v>
      </c>
      <c r="D4" s="30" t="s">
        <v>32</v>
      </c>
      <c r="E4" s="30" t="s">
        <v>33</v>
      </c>
    </row>
    <row r="5" spans="1:5" ht="14.4" x14ac:dyDescent="0.3">
      <c r="A5" s="59" t="s">
        <v>130</v>
      </c>
      <c r="B5" s="48" t="s">
        <v>131</v>
      </c>
      <c r="C5" s="43">
        <v>3170519730</v>
      </c>
      <c r="D5" s="36">
        <v>1882107124</v>
      </c>
      <c r="E5" s="36">
        <v>1288412606</v>
      </c>
    </row>
    <row r="6" spans="1:5" ht="14.4" x14ac:dyDescent="0.3">
      <c r="A6" s="59"/>
      <c r="B6" s="48"/>
    </row>
    <row r="7" spans="1:5" ht="14.4" x14ac:dyDescent="0.3">
      <c r="A7" s="59" t="s">
        <v>132</v>
      </c>
      <c r="B7" s="48" t="s">
        <v>133</v>
      </c>
      <c r="C7" s="43">
        <v>1312375757</v>
      </c>
      <c r="D7" s="36">
        <v>1021014514</v>
      </c>
      <c r="E7" s="36">
        <v>291361243</v>
      </c>
    </row>
    <row r="8" spans="1:5" ht="14.4" x14ac:dyDescent="0.3">
      <c r="A8" s="59"/>
      <c r="B8" s="48"/>
    </row>
    <row r="9" spans="1:5" ht="14.4" x14ac:dyDescent="0.3">
      <c r="A9" s="59" t="s">
        <v>134</v>
      </c>
      <c r="B9" s="48" t="s">
        <v>135</v>
      </c>
      <c r="C9" s="43">
        <v>1016310377</v>
      </c>
      <c r="D9" s="43">
        <v>560829191</v>
      </c>
      <c r="E9" s="43">
        <v>455481186</v>
      </c>
    </row>
    <row r="10" spans="1:5" ht="14.4" x14ac:dyDescent="0.3">
      <c r="A10" s="59" t="s">
        <v>136</v>
      </c>
      <c r="B10" s="48" t="s">
        <v>137</v>
      </c>
      <c r="C10" s="43">
        <v>388547168</v>
      </c>
      <c r="D10" s="36">
        <v>301484627</v>
      </c>
      <c r="E10" s="36">
        <v>87062541</v>
      </c>
    </row>
    <row r="11" spans="1:5" ht="14.4" x14ac:dyDescent="0.3">
      <c r="A11" s="59" t="s">
        <v>138</v>
      </c>
      <c r="B11" s="48" t="s">
        <v>139</v>
      </c>
      <c r="C11" s="43">
        <v>510577803</v>
      </c>
      <c r="D11" s="36">
        <v>241659788</v>
      </c>
      <c r="E11" s="36">
        <v>268918015</v>
      </c>
    </row>
    <row r="12" spans="1:5" ht="14.4" x14ac:dyDescent="0.3">
      <c r="A12" s="59" t="s">
        <v>140</v>
      </c>
      <c r="B12" s="48" t="s">
        <v>141</v>
      </c>
      <c r="C12" s="43">
        <v>117185406</v>
      </c>
      <c r="D12" s="36">
        <v>17684776</v>
      </c>
      <c r="E12" s="36">
        <v>99500630</v>
      </c>
    </row>
    <row r="13" spans="1:5" ht="14.4" x14ac:dyDescent="0.3">
      <c r="A13" s="59"/>
      <c r="B13" s="48"/>
    </row>
    <row r="14" spans="1:5" ht="14.4" x14ac:dyDescent="0.3">
      <c r="A14" s="59" t="s">
        <v>142</v>
      </c>
      <c r="B14" s="48" t="s">
        <v>143</v>
      </c>
      <c r="C14" s="43">
        <v>296065380</v>
      </c>
      <c r="D14" s="36">
        <v>460185323</v>
      </c>
      <c r="E14" s="36">
        <v>-164119943</v>
      </c>
    </row>
    <row r="15" spans="1:5" ht="14.4" x14ac:dyDescent="0.3">
      <c r="A15" s="59"/>
      <c r="B15" s="48"/>
    </row>
    <row r="16" spans="1:5" ht="14.4" x14ac:dyDescent="0.3">
      <c r="A16" s="59" t="s">
        <v>144</v>
      </c>
      <c r="B16" s="48" t="s">
        <v>145</v>
      </c>
      <c r="C16" s="43">
        <v>1858143973</v>
      </c>
      <c r="D16" s="43">
        <v>861092610</v>
      </c>
      <c r="E16" s="43">
        <v>997051363</v>
      </c>
    </row>
    <row r="17" spans="1:5" ht="14.4" x14ac:dyDescent="0.3">
      <c r="A17" s="59"/>
      <c r="B17" s="48"/>
    </row>
    <row r="18" spans="1:5" ht="14.4" x14ac:dyDescent="0.3">
      <c r="A18" s="59" t="s">
        <v>146</v>
      </c>
      <c r="B18" s="48" t="s">
        <v>147</v>
      </c>
      <c r="C18" s="43">
        <v>304848488</v>
      </c>
      <c r="D18" s="52">
        <v>16622344</v>
      </c>
      <c r="E18" s="36">
        <v>288226144</v>
      </c>
    </row>
    <row r="19" spans="1:5" ht="14.4" x14ac:dyDescent="0.3">
      <c r="A19" s="59" t="s">
        <v>148</v>
      </c>
      <c r="B19" s="48" t="s">
        <v>149</v>
      </c>
      <c r="C19" s="43">
        <v>4002195</v>
      </c>
      <c r="D19" s="36">
        <v>3857878</v>
      </c>
      <c r="E19" s="36">
        <v>144317</v>
      </c>
    </row>
    <row r="20" spans="1:5" ht="14.4" x14ac:dyDescent="0.3">
      <c r="A20" s="59" t="s">
        <v>150</v>
      </c>
      <c r="B20" s="48" t="s">
        <v>151</v>
      </c>
      <c r="C20" s="43">
        <v>300846293</v>
      </c>
      <c r="D20" s="36">
        <v>12764466</v>
      </c>
      <c r="E20" s="36">
        <v>288081827</v>
      </c>
    </row>
    <row r="21" spans="1:5" ht="14.4" x14ac:dyDescent="0.3">
      <c r="A21" s="59"/>
      <c r="B21" s="48"/>
    </row>
    <row r="22" spans="1:5" ht="14.4" x14ac:dyDescent="0.3">
      <c r="A22" s="59" t="s">
        <v>152</v>
      </c>
      <c r="B22" s="48" t="s">
        <v>153</v>
      </c>
      <c r="C22" s="43">
        <v>356353666</v>
      </c>
      <c r="D22" s="36">
        <v>195897949</v>
      </c>
      <c r="E22" s="36">
        <v>160455717</v>
      </c>
    </row>
    <row r="23" spans="1:5" ht="14.4" x14ac:dyDescent="0.3">
      <c r="A23" s="59" t="s">
        <v>154</v>
      </c>
      <c r="B23" s="48" t="s">
        <v>155</v>
      </c>
      <c r="C23" s="43">
        <v>8780708</v>
      </c>
      <c r="D23" s="36">
        <v>0</v>
      </c>
      <c r="E23" s="36">
        <v>8780708</v>
      </c>
    </row>
    <row r="24" spans="1:5" ht="14.4" x14ac:dyDescent="0.3">
      <c r="A24" s="59" t="s">
        <v>156</v>
      </c>
      <c r="B24" s="48" t="s">
        <v>157</v>
      </c>
      <c r="C24" s="43">
        <v>279765861</v>
      </c>
      <c r="D24" s="36">
        <v>169138332</v>
      </c>
      <c r="E24" s="36">
        <v>110627529</v>
      </c>
    </row>
    <row r="25" spans="1:5" ht="14.4" x14ac:dyDescent="0.3">
      <c r="A25" s="59" t="s">
        <v>158</v>
      </c>
      <c r="B25" s="48" t="s">
        <v>159</v>
      </c>
      <c r="C25" s="43">
        <v>67807097</v>
      </c>
      <c r="D25" s="36">
        <v>26759617</v>
      </c>
      <c r="E25" s="36">
        <v>41047480</v>
      </c>
    </row>
    <row r="26" spans="1:5" ht="14.4" x14ac:dyDescent="0.3">
      <c r="A26" s="59"/>
      <c r="B26" s="48"/>
    </row>
    <row r="27" spans="1:5" ht="14.4" x14ac:dyDescent="0.3">
      <c r="A27" s="59" t="s">
        <v>160</v>
      </c>
      <c r="B27" s="48" t="s">
        <v>161</v>
      </c>
      <c r="C27" s="43">
        <v>1196941819</v>
      </c>
      <c r="D27" s="36">
        <v>648572317</v>
      </c>
      <c r="E27" s="36">
        <v>548369502</v>
      </c>
    </row>
    <row r="28" spans="1:5" ht="14.4" x14ac:dyDescent="0.3">
      <c r="A28" s="59" t="s">
        <v>162</v>
      </c>
      <c r="B28" s="48" t="s">
        <v>163</v>
      </c>
      <c r="C28" s="43">
        <v>23605290</v>
      </c>
      <c r="D28" s="36">
        <v>17243755</v>
      </c>
      <c r="E28" s="36">
        <v>6361535</v>
      </c>
    </row>
    <row r="29" spans="1:5" ht="14.4" x14ac:dyDescent="0.3">
      <c r="A29" s="59" t="s">
        <v>164</v>
      </c>
      <c r="B29" s="48" t="s">
        <v>157</v>
      </c>
      <c r="C29" s="43">
        <v>102426900</v>
      </c>
      <c r="D29" s="36">
        <v>64546358</v>
      </c>
      <c r="E29" s="36">
        <v>37880542</v>
      </c>
    </row>
    <row r="30" spans="1:5" ht="14.4" x14ac:dyDescent="0.3">
      <c r="A30" s="59" t="s">
        <v>165</v>
      </c>
      <c r="B30" s="48" t="s">
        <v>112</v>
      </c>
      <c r="C30" s="43">
        <v>102332229</v>
      </c>
      <c r="D30" s="36">
        <v>62119117</v>
      </c>
      <c r="E30" s="36">
        <v>40213112</v>
      </c>
    </row>
    <row r="31" spans="1:5" ht="14.4" x14ac:dyDescent="0.3">
      <c r="A31" s="59" t="s">
        <v>166</v>
      </c>
      <c r="B31" s="48" t="s">
        <v>167</v>
      </c>
      <c r="C31" s="43">
        <v>224071428</v>
      </c>
      <c r="D31" s="36">
        <v>36453814</v>
      </c>
      <c r="E31" s="36">
        <v>187617614</v>
      </c>
    </row>
    <row r="32" spans="1:5" ht="14.4" x14ac:dyDescent="0.3">
      <c r="A32" s="59" t="s">
        <v>168</v>
      </c>
      <c r="B32" s="48" t="s">
        <v>169</v>
      </c>
      <c r="C32" s="43">
        <v>60252332</v>
      </c>
      <c r="D32" s="36">
        <v>46340432</v>
      </c>
      <c r="E32" s="36">
        <v>13911900</v>
      </c>
    </row>
    <row r="33" spans="1:5" ht="14.4" x14ac:dyDescent="0.3">
      <c r="A33" s="59" t="s">
        <v>170</v>
      </c>
      <c r="B33" s="48" t="s">
        <v>171</v>
      </c>
      <c r="C33" s="43">
        <v>76859683</v>
      </c>
      <c r="D33" s="36">
        <v>36987254</v>
      </c>
      <c r="E33" s="36">
        <v>39872429</v>
      </c>
    </row>
    <row r="34" spans="1:5" ht="14.4" x14ac:dyDescent="0.3">
      <c r="A34" s="59" t="s">
        <v>172</v>
      </c>
      <c r="B34" s="48" t="s">
        <v>173</v>
      </c>
      <c r="C34" s="43">
        <v>69535731</v>
      </c>
      <c r="D34" s="36">
        <v>38012894</v>
      </c>
      <c r="E34" s="36">
        <v>31522837</v>
      </c>
    </row>
    <row r="35" spans="1:5" ht="14.4" x14ac:dyDescent="0.3">
      <c r="A35" s="59" t="s">
        <v>174</v>
      </c>
      <c r="B35" s="48" t="s">
        <v>175</v>
      </c>
      <c r="C35" s="43">
        <v>537858226</v>
      </c>
      <c r="D35" s="36">
        <v>346868693</v>
      </c>
      <c r="E35" s="36">
        <v>190989533</v>
      </c>
    </row>
    <row r="36" spans="1:5" ht="14.4" x14ac:dyDescent="0.3">
      <c r="A36" s="28" t="s">
        <v>74</v>
      </c>
      <c r="B36" s="26"/>
      <c r="C36" s="27"/>
      <c r="D36" s="27"/>
      <c r="E36" s="27"/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9"/>
  <sheetViews>
    <sheetView workbookViewId="0"/>
  </sheetViews>
  <sheetFormatPr baseColWidth="10" defaultColWidth="11.44140625" defaultRowHeight="13.2" x14ac:dyDescent="0.25"/>
  <cols>
    <col min="1" max="1" width="7" style="17" customWidth="1"/>
    <col min="2" max="2" width="66.77734375" style="17" customWidth="1"/>
    <col min="3" max="5" width="14.6640625" style="33" customWidth="1"/>
    <col min="6" max="18" width="14.6640625" style="17" customWidth="1"/>
    <col min="19" max="16384" width="11.44140625" style="17"/>
  </cols>
  <sheetData>
    <row r="1" spans="1:18" ht="15.6" x14ac:dyDescent="0.3">
      <c r="A1" s="32"/>
      <c r="B1" s="39" t="s">
        <v>176</v>
      </c>
      <c r="C1" s="39"/>
      <c r="D1" s="39"/>
      <c r="E1" s="39"/>
      <c r="F1" s="32"/>
      <c r="G1" s="32"/>
      <c r="H1" s="32"/>
      <c r="I1" s="32"/>
      <c r="J1" s="32"/>
      <c r="K1" s="32"/>
      <c r="L1" s="32"/>
      <c r="M1" s="32"/>
      <c r="N1" s="32"/>
    </row>
    <row r="2" spans="1:18" ht="15.6" x14ac:dyDescent="0.3">
      <c r="A2" s="32"/>
      <c r="B2" s="39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15.6" x14ac:dyDescent="0.3">
      <c r="A3" s="32"/>
      <c r="B3" s="39" t="s">
        <v>185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4.4" x14ac:dyDescent="0.3">
      <c r="A4" s="32"/>
      <c r="B4" s="32"/>
      <c r="C4" s="66">
        <v>2019</v>
      </c>
      <c r="D4" s="66">
        <v>2018</v>
      </c>
      <c r="E4" s="66">
        <v>2017</v>
      </c>
      <c r="F4" s="66">
        <v>2016</v>
      </c>
      <c r="G4" s="66">
        <v>2015</v>
      </c>
      <c r="H4" s="66">
        <v>2014</v>
      </c>
      <c r="I4" s="66">
        <v>2013</v>
      </c>
      <c r="J4" s="66">
        <v>2012</v>
      </c>
      <c r="K4" s="66">
        <v>2011</v>
      </c>
      <c r="L4" s="66">
        <v>2010</v>
      </c>
      <c r="M4" s="66">
        <v>2009</v>
      </c>
      <c r="N4" s="66">
        <v>2008</v>
      </c>
      <c r="O4" s="66">
        <v>2007</v>
      </c>
      <c r="P4" s="66">
        <v>2006</v>
      </c>
      <c r="Q4" s="66">
        <v>2005</v>
      </c>
      <c r="R4" s="66">
        <v>2004</v>
      </c>
    </row>
    <row r="5" spans="1:18" ht="14.4" x14ac:dyDescent="0.3">
      <c r="A5" s="35" t="s">
        <v>34</v>
      </c>
      <c r="B5" s="33" t="s">
        <v>35</v>
      </c>
      <c r="C5" s="62">
        <v>2933183577</v>
      </c>
      <c r="D5" s="62">
        <v>2988818087</v>
      </c>
      <c r="E5" s="62">
        <v>2917088537</v>
      </c>
      <c r="F5" s="62">
        <v>2732513410</v>
      </c>
      <c r="G5" s="62">
        <v>2521318358</v>
      </c>
      <c r="H5" s="43">
        <v>2711548799</v>
      </c>
      <c r="I5" s="41">
        <v>2620299159</v>
      </c>
      <c r="J5" s="41">
        <v>2452225729</v>
      </c>
      <c r="K5" s="37">
        <v>2310945000</v>
      </c>
      <c r="L5" s="34">
        <v>2391774000</v>
      </c>
      <c r="M5" s="34">
        <v>2491892000</v>
      </c>
      <c r="N5" s="34">
        <v>2313313000</v>
      </c>
      <c r="O5" s="34">
        <v>2088689000</v>
      </c>
      <c r="P5" s="34">
        <v>1653164000</v>
      </c>
      <c r="Q5" s="34">
        <v>997000000</v>
      </c>
      <c r="R5" s="34">
        <v>980000000</v>
      </c>
    </row>
    <row r="6" spans="1:18" ht="14.4" x14ac:dyDescent="0.3">
      <c r="A6" s="35" t="s">
        <v>36</v>
      </c>
      <c r="B6" s="33" t="s">
        <v>37</v>
      </c>
      <c r="C6" s="62">
        <v>1099882818</v>
      </c>
      <c r="D6" s="62">
        <v>293823104</v>
      </c>
      <c r="E6" s="62">
        <v>328177715</v>
      </c>
      <c r="F6" s="62">
        <v>349989218</v>
      </c>
      <c r="G6" s="62">
        <v>439871605</v>
      </c>
      <c r="H6" s="43">
        <v>651282033</v>
      </c>
      <c r="I6" s="41">
        <v>525865562</v>
      </c>
      <c r="J6" s="41">
        <v>465907264</v>
      </c>
      <c r="K6" s="37">
        <v>439885000</v>
      </c>
      <c r="L6" s="34">
        <v>475144000</v>
      </c>
      <c r="M6" s="34">
        <v>597058000</v>
      </c>
      <c r="N6" s="34">
        <v>1172477000</v>
      </c>
      <c r="O6" s="34">
        <v>1014297000</v>
      </c>
      <c r="P6" s="34">
        <v>1526887000</v>
      </c>
      <c r="Q6" s="34">
        <v>944000000</v>
      </c>
      <c r="R6" s="34">
        <v>959000000</v>
      </c>
    </row>
    <row r="7" spans="1:18" ht="14.4" x14ac:dyDescent="0.3">
      <c r="A7" s="35" t="s">
        <v>38</v>
      </c>
      <c r="B7" s="33" t="s">
        <v>39</v>
      </c>
      <c r="C7" s="62">
        <v>1593207024</v>
      </c>
      <c r="D7" s="62">
        <v>2390803064</v>
      </c>
      <c r="E7" s="62">
        <v>2240346049</v>
      </c>
      <c r="F7" s="62">
        <v>2121501373</v>
      </c>
      <c r="G7" s="62">
        <v>1846951284</v>
      </c>
      <c r="H7" s="43">
        <v>1744034469</v>
      </c>
      <c r="I7" s="41">
        <v>1770285721</v>
      </c>
      <c r="J7" s="41">
        <v>1672925969</v>
      </c>
      <c r="K7" s="37">
        <v>1589459000</v>
      </c>
      <c r="L7" s="34">
        <v>1664914000</v>
      </c>
      <c r="M7" s="34">
        <v>1657551000</v>
      </c>
      <c r="N7" s="34">
        <v>944324000</v>
      </c>
      <c r="O7" s="34">
        <v>860389000</v>
      </c>
      <c r="P7" s="33"/>
      <c r="Q7" s="33"/>
      <c r="R7" s="33"/>
    </row>
    <row r="8" spans="1:18" ht="14.4" x14ac:dyDescent="0.3">
      <c r="A8" s="35" t="s">
        <v>40</v>
      </c>
      <c r="B8" s="33" t="s">
        <v>41</v>
      </c>
      <c r="C8" s="62">
        <v>38539662</v>
      </c>
      <c r="D8" s="62">
        <v>72406122</v>
      </c>
      <c r="E8" s="62">
        <v>44334025</v>
      </c>
      <c r="F8" s="62">
        <v>16712717</v>
      </c>
      <c r="G8" s="62">
        <v>9694536</v>
      </c>
      <c r="H8" s="43">
        <v>39805699</v>
      </c>
      <c r="I8" s="41">
        <v>27918400</v>
      </c>
      <c r="J8" s="41">
        <v>41565672</v>
      </c>
      <c r="K8" s="37">
        <v>20466000</v>
      </c>
      <c r="L8" s="34">
        <v>24229000</v>
      </c>
      <c r="M8" s="34">
        <v>2124000</v>
      </c>
      <c r="N8" s="34">
        <v>41549000</v>
      </c>
      <c r="O8" s="34">
        <v>28759000</v>
      </c>
      <c r="P8" s="34">
        <v>126277000</v>
      </c>
      <c r="Q8" s="34">
        <v>53000000</v>
      </c>
      <c r="R8" s="34">
        <v>21000000</v>
      </c>
    </row>
    <row r="9" spans="1:18" ht="14.4" x14ac:dyDescent="0.3">
      <c r="A9" s="35" t="s">
        <v>42</v>
      </c>
      <c r="B9" s="33" t="s">
        <v>43</v>
      </c>
      <c r="C9" s="62">
        <v>136097024</v>
      </c>
      <c r="D9" s="62">
        <v>174562301</v>
      </c>
      <c r="E9" s="62">
        <v>251519506</v>
      </c>
      <c r="F9" s="62">
        <v>231032299</v>
      </c>
      <c r="G9" s="62">
        <v>207403734</v>
      </c>
      <c r="H9" s="43">
        <v>260979378</v>
      </c>
      <c r="I9" s="41">
        <v>281979143</v>
      </c>
      <c r="J9" s="41">
        <v>258038159</v>
      </c>
      <c r="K9" s="37">
        <v>249052000</v>
      </c>
      <c r="L9" s="34">
        <v>213931000</v>
      </c>
      <c r="M9" s="34">
        <v>230992000</v>
      </c>
      <c r="N9" s="34">
        <v>147731000</v>
      </c>
      <c r="O9" s="34">
        <v>185244000</v>
      </c>
      <c r="P9" s="32"/>
      <c r="Q9" s="32"/>
      <c r="R9" s="32"/>
    </row>
    <row r="10" spans="1:18" ht="14.4" x14ac:dyDescent="0.3">
      <c r="A10" s="35" t="s">
        <v>44</v>
      </c>
      <c r="B10" s="33" t="s">
        <v>45</v>
      </c>
      <c r="C10" s="62">
        <v>65457049</v>
      </c>
      <c r="D10" s="62">
        <v>57223496</v>
      </c>
      <c r="E10" s="62">
        <v>52711242</v>
      </c>
      <c r="F10" s="62">
        <v>13277803</v>
      </c>
      <c r="G10" s="62">
        <v>17397199</v>
      </c>
      <c r="H10" s="43">
        <v>15447220</v>
      </c>
      <c r="I10" s="41">
        <v>14250333</v>
      </c>
      <c r="J10" s="41">
        <v>13788665</v>
      </c>
      <c r="K10" s="37">
        <v>12083000</v>
      </c>
      <c r="L10" s="34">
        <v>597000</v>
      </c>
      <c r="M10" s="34">
        <v>4167000</v>
      </c>
      <c r="N10" s="34">
        <v>7232000</v>
      </c>
      <c r="O10" s="32"/>
      <c r="P10" s="32"/>
      <c r="Q10" s="32"/>
      <c r="R10" s="32"/>
    </row>
    <row r="11" spans="1:18" ht="14.4" x14ac:dyDescent="0.3">
      <c r="A11" s="35"/>
      <c r="B11" s="32"/>
      <c r="F11" s="33"/>
      <c r="G11" s="62"/>
      <c r="H11" s="43"/>
      <c r="I11" s="32"/>
      <c r="J11" s="36"/>
      <c r="K11" s="37"/>
      <c r="L11" s="32"/>
      <c r="M11" s="32"/>
      <c r="N11" s="32"/>
      <c r="O11" s="32"/>
      <c r="P11" s="32"/>
      <c r="Q11" s="32"/>
      <c r="R11" s="32"/>
    </row>
    <row r="12" spans="1:18" ht="14.4" x14ac:dyDescent="0.3">
      <c r="A12" s="35" t="s">
        <v>46</v>
      </c>
      <c r="B12" s="33" t="s">
        <v>47</v>
      </c>
      <c r="C12" s="36">
        <v>2654561076</v>
      </c>
      <c r="D12" s="62">
        <v>2769957465</v>
      </c>
      <c r="E12" s="98">
        <v>2688852175</v>
      </c>
      <c r="F12" s="62">
        <v>2438634784</v>
      </c>
      <c r="G12" s="62">
        <v>2308615498</v>
      </c>
      <c r="H12" s="43">
        <v>2422597769</v>
      </c>
      <c r="I12" s="43">
        <v>2363080373</v>
      </c>
      <c r="J12" s="43">
        <v>2336000054</v>
      </c>
      <c r="K12" s="36">
        <v>2170060000</v>
      </c>
      <c r="L12" s="36">
        <v>2139407000</v>
      </c>
      <c r="M12" s="36">
        <v>2322865000</v>
      </c>
      <c r="N12" s="36">
        <v>2179249000</v>
      </c>
      <c r="O12" s="36">
        <v>1612128000</v>
      </c>
      <c r="P12" s="36">
        <v>1563057000</v>
      </c>
      <c r="Q12" s="36">
        <v>909000000</v>
      </c>
      <c r="R12" s="36">
        <v>929000000</v>
      </c>
    </row>
    <row r="13" spans="1:18" ht="14.4" x14ac:dyDescent="0.3">
      <c r="A13" s="35" t="s">
        <v>48</v>
      </c>
      <c r="B13" s="33" t="s">
        <v>49</v>
      </c>
      <c r="C13" s="62">
        <v>1582909745</v>
      </c>
      <c r="D13" s="62">
        <v>1590457773</v>
      </c>
      <c r="E13" s="98">
        <v>1527655127</v>
      </c>
      <c r="F13" s="62">
        <v>1375693819</v>
      </c>
      <c r="G13" s="62">
        <v>1376011316</v>
      </c>
      <c r="H13" s="43">
        <v>1504430489</v>
      </c>
      <c r="I13" s="43">
        <v>1419409077</v>
      </c>
      <c r="J13" s="43">
        <v>1406912070</v>
      </c>
      <c r="K13" s="36">
        <v>1308784000</v>
      </c>
      <c r="L13" s="36">
        <v>1300417000</v>
      </c>
      <c r="M13" s="36">
        <v>1405689000</v>
      </c>
      <c r="N13" s="36">
        <v>1243873000</v>
      </c>
      <c r="O13" s="36">
        <v>822769000</v>
      </c>
      <c r="P13" s="36">
        <v>878426000</v>
      </c>
      <c r="Q13" s="36">
        <v>585000000</v>
      </c>
      <c r="R13" s="36">
        <v>577000000</v>
      </c>
    </row>
    <row r="14" spans="1:18" ht="14.4" x14ac:dyDescent="0.3">
      <c r="A14" s="35" t="s">
        <v>50</v>
      </c>
      <c r="B14" s="33" t="s">
        <v>51</v>
      </c>
      <c r="C14" s="62">
        <v>63455709</v>
      </c>
      <c r="D14" s="62">
        <v>57126513</v>
      </c>
      <c r="E14" s="98">
        <v>54742333</v>
      </c>
      <c r="F14" s="62">
        <v>57142574</v>
      </c>
      <c r="G14" s="62">
        <v>85980988</v>
      </c>
      <c r="H14" s="43">
        <v>69612429</v>
      </c>
      <c r="I14" s="43">
        <v>65085886</v>
      </c>
      <c r="J14" s="43">
        <v>172386559</v>
      </c>
      <c r="K14" s="36">
        <v>60776000</v>
      </c>
      <c r="L14" s="36">
        <v>74816000</v>
      </c>
      <c r="M14" s="36">
        <v>101744000</v>
      </c>
      <c r="N14" s="36">
        <v>47199000</v>
      </c>
      <c r="O14" s="36">
        <v>42445000</v>
      </c>
      <c r="P14" s="36">
        <v>60148000</v>
      </c>
      <c r="Q14" s="36">
        <v>39000000</v>
      </c>
      <c r="R14" s="36">
        <v>52000000</v>
      </c>
    </row>
    <row r="15" spans="1:18" ht="14.4" x14ac:dyDescent="0.3">
      <c r="A15" s="35" t="s">
        <v>52</v>
      </c>
      <c r="B15" s="33" t="s">
        <v>53</v>
      </c>
      <c r="C15" s="62">
        <v>1008195622</v>
      </c>
      <c r="D15" s="62">
        <v>1122373179</v>
      </c>
      <c r="E15" s="98">
        <v>1106454715</v>
      </c>
      <c r="F15" s="62">
        <v>1005798391</v>
      </c>
      <c r="G15" s="62">
        <v>846623194</v>
      </c>
      <c r="H15" s="43">
        <v>848554851</v>
      </c>
      <c r="I15" s="43">
        <v>878585410</v>
      </c>
      <c r="J15" s="43">
        <v>756701425</v>
      </c>
      <c r="K15" s="36">
        <v>800500000</v>
      </c>
      <c r="L15" s="36">
        <v>764174000</v>
      </c>
      <c r="M15" s="36">
        <v>815432000</v>
      </c>
      <c r="N15" s="36">
        <v>888177000</v>
      </c>
      <c r="O15" s="36">
        <v>746914000</v>
      </c>
      <c r="P15" s="36">
        <v>624483000</v>
      </c>
      <c r="Q15" s="36">
        <v>285000000</v>
      </c>
      <c r="R15" s="36">
        <v>300000000</v>
      </c>
    </row>
    <row r="16" spans="1:18" ht="14.4" x14ac:dyDescent="0.3">
      <c r="A16" s="35"/>
      <c r="B16" s="3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20" ht="14.4" x14ac:dyDescent="0.3">
      <c r="A17" s="35" t="s">
        <v>54</v>
      </c>
      <c r="B17" s="33" t="s">
        <v>55</v>
      </c>
      <c r="C17" s="62">
        <v>278622501</v>
      </c>
      <c r="D17" s="62">
        <v>218860622</v>
      </c>
      <c r="E17" s="98">
        <v>228236362</v>
      </c>
      <c r="F17" s="62">
        <v>293878626</v>
      </c>
      <c r="G17" s="62">
        <v>212702860</v>
      </c>
      <c r="H17" s="43">
        <v>288951030</v>
      </c>
      <c r="I17" s="43">
        <v>257218786</v>
      </c>
      <c r="J17" s="43">
        <v>116225675</v>
      </c>
      <c r="K17" s="36">
        <v>140885000</v>
      </c>
      <c r="L17" s="36">
        <v>239409000</v>
      </c>
      <c r="M17" s="36">
        <v>169027000</v>
      </c>
      <c r="N17" s="36">
        <v>134064000</v>
      </c>
      <c r="O17" s="36">
        <v>476561000</v>
      </c>
      <c r="P17" s="36">
        <v>90107000</v>
      </c>
      <c r="Q17" s="36">
        <v>88000000</v>
      </c>
      <c r="R17" s="36">
        <v>51000000</v>
      </c>
    </row>
    <row r="18" spans="1:20" ht="14.4" x14ac:dyDescent="0.3">
      <c r="A18" s="35"/>
      <c r="B18" s="32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20" ht="14.4" x14ac:dyDescent="0.3">
      <c r="A19" s="35" t="s">
        <v>56</v>
      </c>
      <c r="B19" s="33" t="s">
        <v>57</v>
      </c>
      <c r="C19" s="36">
        <v>16878539</v>
      </c>
      <c r="D19" s="63">
        <v>41691575</v>
      </c>
      <c r="E19" s="63">
        <v>24592610</v>
      </c>
      <c r="F19" s="63">
        <v>12803911</v>
      </c>
      <c r="G19" s="62">
        <v>33073834</v>
      </c>
      <c r="H19" s="43">
        <v>44662573</v>
      </c>
      <c r="I19" s="43">
        <v>23828897</v>
      </c>
      <c r="J19" s="43">
        <v>10282156</v>
      </c>
      <c r="K19" s="36">
        <v>7729000</v>
      </c>
      <c r="L19" s="36">
        <v>-2138000</v>
      </c>
      <c r="M19" s="36">
        <v>-112270000</v>
      </c>
      <c r="N19" s="36">
        <v>43657000</v>
      </c>
      <c r="O19" s="36">
        <v>28636000</v>
      </c>
      <c r="P19" s="36">
        <v>26831000</v>
      </c>
      <c r="Q19" s="36">
        <v>6000000</v>
      </c>
      <c r="R19" s="36">
        <v>-17000000</v>
      </c>
    </row>
    <row r="20" spans="1:20" ht="14.4" x14ac:dyDescent="0.3">
      <c r="A20" s="35" t="s">
        <v>58</v>
      </c>
      <c r="B20" s="33" t="s">
        <v>59</v>
      </c>
      <c r="C20" s="62">
        <v>55499584</v>
      </c>
      <c r="D20" s="62">
        <v>97107450</v>
      </c>
      <c r="E20" s="62">
        <v>62294506</v>
      </c>
      <c r="F20" s="62">
        <v>41006515</v>
      </c>
      <c r="G20" s="62">
        <v>58022628</v>
      </c>
      <c r="H20" s="43">
        <v>79587363</v>
      </c>
      <c r="I20" s="43">
        <v>51738910</v>
      </c>
      <c r="J20" s="43">
        <v>55689457</v>
      </c>
      <c r="K20" s="36">
        <v>61579000</v>
      </c>
      <c r="L20" s="36">
        <v>77539000</v>
      </c>
      <c r="M20" s="36">
        <v>97201000</v>
      </c>
      <c r="N20" s="36">
        <v>92486000</v>
      </c>
      <c r="O20" s="36">
        <v>64399000</v>
      </c>
      <c r="P20" s="36">
        <v>56925000</v>
      </c>
      <c r="Q20" s="36">
        <v>25000000</v>
      </c>
      <c r="R20" s="36">
        <v>14000000</v>
      </c>
    </row>
    <row r="21" spans="1:20" ht="14.4" x14ac:dyDescent="0.3">
      <c r="A21" s="35" t="s">
        <v>60</v>
      </c>
      <c r="B21" s="33" t="s">
        <v>61</v>
      </c>
      <c r="C21" s="36">
        <v>38621045</v>
      </c>
      <c r="D21" s="63">
        <v>55415875</v>
      </c>
      <c r="E21" s="63">
        <v>37701896</v>
      </c>
      <c r="F21" s="63">
        <v>28202604</v>
      </c>
      <c r="G21" s="62">
        <v>24948794</v>
      </c>
      <c r="H21" s="43">
        <v>34924790</v>
      </c>
      <c r="I21" s="43">
        <v>27910013</v>
      </c>
      <c r="J21" s="43">
        <v>45407301</v>
      </c>
      <c r="K21" s="36">
        <v>53850000</v>
      </c>
      <c r="L21" s="36">
        <v>79677000</v>
      </c>
      <c r="M21" s="36">
        <v>209471000</v>
      </c>
      <c r="N21" s="36">
        <v>48829000</v>
      </c>
      <c r="O21" s="36">
        <v>-35763000</v>
      </c>
      <c r="P21" s="36">
        <v>30094000</v>
      </c>
      <c r="Q21" s="36">
        <v>19000000</v>
      </c>
      <c r="R21" s="36">
        <v>31000000</v>
      </c>
    </row>
    <row r="22" spans="1:20" ht="14.4" x14ac:dyDescent="0.3">
      <c r="A22" s="35"/>
      <c r="B22" s="32"/>
      <c r="F22" s="33"/>
      <c r="G22" s="63"/>
      <c r="H22" s="36"/>
      <c r="I22" s="43"/>
      <c r="J22" s="36"/>
      <c r="K22" s="36"/>
      <c r="L22" s="43"/>
      <c r="M22" s="43"/>
      <c r="N22" s="43"/>
      <c r="O22" s="43"/>
      <c r="P22" s="43"/>
      <c r="Q22" s="43"/>
      <c r="R22" s="43"/>
    </row>
    <row r="23" spans="1:20" ht="14.4" x14ac:dyDescent="0.3">
      <c r="A23" s="35" t="s">
        <v>62</v>
      </c>
      <c r="B23" s="33" t="s">
        <v>63</v>
      </c>
      <c r="C23" s="63">
        <v>295501040</v>
      </c>
      <c r="D23" s="62">
        <v>260552197</v>
      </c>
      <c r="E23" s="62">
        <v>252828972</v>
      </c>
      <c r="F23" s="62">
        <v>306682537</v>
      </c>
      <c r="G23" s="62">
        <v>245776694</v>
      </c>
      <c r="H23" s="43">
        <v>333613603</v>
      </c>
      <c r="I23" s="43">
        <v>281047683</v>
      </c>
      <c r="J23" s="43">
        <v>126507831</v>
      </c>
      <c r="K23" s="36">
        <v>148614000</v>
      </c>
      <c r="L23" s="36">
        <v>237270000</v>
      </c>
      <c r="M23" s="36">
        <v>56757000</v>
      </c>
      <c r="N23" s="36">
        <v>177721000</v>
      </c>
      <c r="O23" s="36">
        <v>505196000</v>
      </c>
      <c r="P23" s="36">
        <v>116938000</v>
      </c>
      <c r="Q23" s="36">
        <v>94000000</v>
      </c>
      <c r="R23" s="36">
        <v>34000000</v>
      </c>
      <c r="S23" s="37"/>
      <c r="T23" s="67"/>
    </row>
    <row r="24" spans="1:20" ht="14.4" x14ac:dyDescent="0.3">
      <c r="A24" s="35" t="s">
        <v>64</v>
      </c>
      <c r="B24" s="33" t="s">
        <v>65</v>
      </c>
      <c r="C24" s="62">
        <v>90254445</v>
      </c>
      <c r="D24" s="62">
        <v>62102389</v>
      </c>
      <c r="E24" s="62">
        <v>81567622</v>
      </c>
      <c r="F24" s="62">
        <v>53396355</v>
      </c>
      <c r="G24" s="62">
        <v>142855412</v>
      </c>
      <c r="H24" s="43">
        <v>75148870</v>
      </c>
      <c r="I24" s="43">
        <v>76513795</v>
      </c>
      <c r="J24" s="43">
        <v>36890942</v>
      </c>
      <c r="K24" s="36">
        <v>38971000</v>
      </c>
      <c r="L24" s="36">
        <v>37732000</v>
      </c>
      <c r="M24" s="36">
        <v>42160000</v>
      </c>
      <c r="N24" s="36">
        <v>87195000</v>
      </c>
      <c r="O24" s="36">
        <v>-39956000</v>
      </c>
      <c r="P24" s="36">
        <v>37547000</v>
      </c>
      <c r="Q24" s="43"/>
      <c r="R24" s="43"/>
    </row>
    <row r="25" spans="1:20" ht="14.4" x14ac:dyDescent="0.3">
      <c r="A25" s="35"/>
      <c r="B25" s="3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ht="14.4" x14ac:dyDescent="0.3">
      <c r="A26" s="35" t="s">
        <v>66</v>
      </c>
      <c r="B26" s="33" t="s">
        <v>67</v>
      </c>
      <c r="C26" s="63">
        <v>205246595</v>
      </c>
      <c r="D26" s="62">
        <v>198449808</v>
      </c>
      <c r="E26" s="62">
        <v>171261350</v>
      </c>
      <c r="F26" s="62">
        <v>253286182</v>
      </c>
      <c r="G26" s="62">
        <v>102921282</v>
      </c>
      <c r="H26" s="43">
        <v>258464733</v>
      </c>
      <c r="I26" s="43">
        <v>204533888</v>
      </c>
      <c r="J26" s="43">
        <v>89616889</v>
      </c>
      <c r="K26" s="36">
        <v>109643000</v>
      </c>
      <c r="L26" s="36">
        <v>199538000</v>
      </c>
      <c r="M26" s="36">
        <v>14597000</v>
      </c>
      <c r="N26" s="36">
        <v>90526000</v>
      </c>
      <c r="O26" s="36">
        <v>545152000</v>
      </c>
      <c r="P26" s="36">
        <v>79391000</v>
      </c>
      <c r="Q26" s="43"/>
      <c r="R26" s="43"/>
    </row>
    <row r="27" spans="1:20" ht="14.4" x14ac:dyDescent="0.3">
      <c r="A27" s="35"/>
      <c r="B27" s="32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ht="14.4" x14ac:dyDescent="0.3">
      <c r="A28" s="35" t="s">
        <v>68</v>
      </c>
      <c r="B28" s="33" t="s">
        <v>69</v>
      </c>
      <c r="C28" s="36">
        <v>205573055</v>
      </c>
      <c r="D28" s="63">
        <v>201449489</v>
      </c>
      <c r="E28" s="63">
        <v>170825158</v>
      </c>
      <c r="F28" s="63">
        <v>252409961</v>
      </c>
      <c r="G28" s="62">
        <v>88982200</v>
      </c>
      <c r="H28" s="43">
        <v>262657992</v>
      </c>
      <c r="I28" s="43">
        <v>202003031</v>
      </c>
      <c r="J28" s="43">
        <v>73514761</v>
      </c>
      <c r="K28" s="36">
        <v>120075000</v>
      </c>
      <c r="L28" s="36">
        <v>194125000</v>
      </c>
      <c r="M28" s="36">
        <v>19365000</v>
      </c>
      <c r="N28" s="36">
        <v>76428000</v>
      </c>
      <c r="O28" s="36">
        <v>129368000</v>
      </c>
      <c r="P28" s="36">
        <v>77848000</v>
      </c>
      <c r="Q28" s="43"/>
      <c r="R28" s="43"/>
    </row>
    <row r="29" spans="1:20" ht="14.4" x14ac:dyDescent="0.3">
      <c r="A29" s="35" t="s">
        <v>70</v>
      </c>
      <c r="B29" s="33" t="s">
        <v>71</v>
      </c>
      <c r="C29" s="62">
        <v>41027129</v>
      </c>
      <c r="D29" s="62">
        <v>36098409</v>
      </c>
      <c r="E29" s="62">
        <v>15271000</v>
      </c>
      <c r="F29" s="62">
        <v>41673420</v>
      </c>
      <c r="G29" s="62">
        <v>27528750</v>
      </c>
      <c r="H29" s="43">
        <v>39461462</v>
      </c>
      <c r="I29" s="43">
        <v>57444173</v>
      </c>
      <c r="J29" s="43">
        <v>64010150</v>
      </c>
      <c r="K29" s="36">
        <v>63167000</v>
      </c>
      <c r="L29" s="36">
        <v>34566000</v>
      </c>
      <c r="M29" s="36">
        <v>513209000</v>
      </c>
      <c r="N29" s="36">
        <v>45463000</v>
      </c>
      <c r="O29" s="36">
        <v>52572000</v>
      </c>
      <c r="P29" s="36">
        <v>42536000</v>
      </c>
      <c r="Q29" s="43"/>
      <c r="R29" s="43"/>
    </row>
    <row r="30" spans="1:20" ht="14.4" x14ac:dyDescent="0.3">
      <c r="A30" s="35" t="s">
        <v>72</v>
      </c>
      <c r="B30" s="33" t="s">
        <v>73</v>
      </c>
      <c r="C30" s="62">
        <v>22309870</v>
      </c>
      <c r="D30" s="62">
        <v>32801338</v>
      </c>
      <c r="E30" s="62">
        <v>17958520</v>
      </c>
      <c r="F30" s="62">
        <v>16600666</v>
      </c>
      <c r="G30" s="62">
        <v>19134277</v>
      </c>
      <c r="H30" s="43">
        <v>35087073</v>
      </c>
      <c r="I30" s="43">
        <v>31264389</v>
      </c>
      <c r="J30" s="43">
        <v>20469531</v>
      </c>
      <c r="K30" s="36">
        <v>18292000</v>
      </c>
      <c r="L30" s="36">
        <v>23593000</v>
      </c>
      <c r="M30" s="36">
        <v>14131000</v>
      </c>
      <c r="N30" s="36">
        <v>51919000</v>
      </c>
      <c r="O30" s="36">
        <v>29257000</v>
      </c>
      <c r="P30" s="36">
        <v>11339000</v>
      </c>
      <c r="Q30" s="43"/>
      <c r="R30" s="43"/>
    </row>
    <row r="31" spans="1:20" ht="14.4" x14ac:dyDescent="0.3">
      <c r="A31" s="65" t="s">
        <v>177</v>
      </c>
      <c r="B31" s="32"/>
      <c r="C31" s="55"/>
      <c r="D31" s="43"/>
      <c r="E31" s="43"/>
      <c r="F31" s="32"/>
      <c r="G31" s="32"/>
      <c r="H31" s="32"/>
      <c r="I31" s="32"/>
      <c r="J31" s="32"/>
      <c r="K31" s="32"/>
      <c r="L31" s="32"/>
      <c r="M31" s="32"/>
      <c r="N31" s="32"/>
    </row>
    <row r="32" spans="1:20" ht="14.4" x14ac:dyDescent="0.3">
      <c r="A32" s="65" t="s">
        <v>178</v>
      </c>
      <c r="B32" s="32"/>
      <c r="C32" s="55"/>
      <c r="D32" s="44"/>
      <c r="E32" s="44"/>
      <c r="F32" s="57"/>
      <c r="G32" s="32"/>
    </row>
    <row r="33" spans="3:6" ht="14.4" x14ac:dyDescent="0.3">
      <c r="C33" s="103"/>
      <c r="D33" s="57"/>
      <c r="E33" s="58"/>
      <c r="F33" s="36"/>
    </row>
    <row r="34" spans="3:6" ht="14.4" x14ac:dyDescent="0.3">
      <c r="D34" s="57"/>
      <c r="E34" s="36"/>
      <c r="F34" s="36"/>
    </row>
    <row r="35" spans="3:6" x14ac:dyDescent="0.25">
      <c r="E35" s="36"/>
      <c r="F35" s="36"/>
    </row>
    <row r="36" spans="3:6" x14ac:dyDescent="0.25">
      <c r="E36" s="36"/>
      <c r="F36" s="36"/>
    </row>
    <row r="37" spans="3:6" x14ac:dyDescent="0.25">
      <c r="E37" s="36"/>
      <c r="F37" s="36"/>
    </row>
    <row r="38" spans="3:6" x14ac:dyDescent="0.25">
      <c r="E38" s="36"/>
      <c r="F38" s="36"/>
    </row>
    <row r="39" spans="3:6" x14ac:dyDescent="0.25">
      <c r="E39" s="36"/>
      <c r="F39" s="36"/>
    </row>
    <row r="40" spans="3:6" x14ac:dyDescent="0.25">
      <c r="E40" s="36"/>
      <c r="F40" s="36"/>
    </row>
    <row r="41" spans="3:6" x14ac:dyDescent="0.25">
      <c r="E41" s="36"/>
      <c r="F41" s="36"/>
    </row>
    <row r="42" spans="3:6" x14ac:dyDescent="0.25">
      <c r="E42" s="36"/>
      <c r="F42" s="36"/>
    </row>
    <row r="43" spans="3:6" x14ac:dyDescent="0.25">
      <c r="E43" s="36"/>
      <c r="F43" s="36"/>
    </row>
    <row r="44" spans="3:6" x14ac:dyDescent="0.25">
      <c r="E44" s="36"/>
      <c r="F44" s="36"/>
    </row>
    <row r="45" spans="3:6" x14ac:dyDescent="0.25">
      <c r="E45" s="36"/>
      <c r="F45" s="36"/>
    </row>
    <row r="46" spans="3:6" x14ac:dyDescent="0.25">
      <c r="E46" s="36"/>
      <c r="F46" s="36"/>
    </row>
    <row r="47" spans="3:6" x14ac:dyDescent="0.25">
      <c r="E47" s="36"/>
      <c r="F47" s="36"/>
    </row>
    <row r="48" spans="3:6" x14ac:dyDescent="0.25">
      <c r="E48" s="36"/>
      <c r="F48" s="36"/>
    </row>
    <row r="49" spans="5:6" x14ac:dyDescent="0.25">
      <c r="E49" s="36"/>
      <c r="F49" s="36"/>
    </row>
    <row r="50" spans="5:6" x14ac:dyDescent="0.25">
      <c r="E50" s="36"/>
      <c r="F50" s="36"/>
    </row>
    <row r="51" spans="5:6" x14ac:dyDescent="0.25">
      <c r="E51" s="36"/>
      <c r="F51" s="36"/>
    </row>
    <row r="52" spans="5:6" x14ac:dyDescent="0.25">
      <c r="E52" s="36"/>
      <c r="F52" s="36"/>
    </row>
    <row r="53" spans="5:6" x14ac:dyDescent="0.25">
      <c r="E53" s="36"/>
      <c r="F53" s="36"/>
    </row>
    <row r="54" spans="5:6" x14ac:dyDescent="0.25">
      <c r="E54" s="36"/>
      <c r="F54" s="36"/>
    </row>
    <row r="55" spans="5:6" x14ac:dyDescent="0.25">
      <c r="E55" s="36"/>
      <c r="F55" s="36"/>
    </row>
    <row r="56" spans="5:6" x14ac:dyDescent="0.25">
      <c r="E56" s="36"/>
      <c r="F56" s="36"/>
    </row>
    <row r="57" spans="5:6" x14ac:dyDescent="0.25">
      <c r="E57" s="36"/>
      <c r="F57" s="36"/>
    </row>
    <row r="58" spans="5:6" x14ac:dyDescent="0.25">
      <c r="E58" s="36"/>
      <c r="F58" s="36"/>
    </row>
    <row r="59" spans="5:6" x14ac:dyDescent="0.25">
      <c r="E59" s="36"/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4"/>
  <sheetViews>
    <sheetView workbookViewId="0"/>
  </sheetViews>
  <sheetFormatPr baseColWidth="10" defaultRowHeight="14.4" x14ac:dyDescent="0.3"/>
  <cols>
    <col min="1" max="1" width="7.5546875" customWidth="1"/>
    <col min="2" max="2" width="64.21875" customWidth="1"/>
    <col min="3" max="3" width="15.33203125" style="55" customWidth="1"/>
    <col min="4" max="4" width="13.77734375" style="55" customWidth="1"/>
    <col min="5" max="13" width="13.77734375" customWidth="1"/>
    <col min="14" max="14" width="13.21875" bestFit="1" customWidth="1"/>
    <col min="15" max="15" width="13.77734375" customWidth="1"/>
  </cols>
  <sheetData>
    <row r="1" spans="1:18" ht="15.6" x14ac:dyDescent="0.3">
      <c r="A1" s="42"/>
      <c r="B1" s="39" t="s">
        <v>179</v>
      </c>
      <c r="C1" s="39"/>
      <c r="D1" s="39"/>
      <c r="E1" s="39"/>
      <c r="F1" s="42"/>
      <c r="G1" s="42"/>
      <c r="H1" s="42"/>
      <c r="I1" s="42"/>
      <c r="J1" s="42"/>
      <c r="K1" s="42"/>
    </row>
    <row r="2" spans="1:18" ht="15.6" x14ac:dyDescent="0.3">
      <c r="A2" s="42"/>
      <c r="B2" s="39"/>
      <c r="C2" s="39"/>
      <c r="D2" s="39"/>
      <c r="E2" s="39"/>
      <c r="F2" s="42"/>
      <c r="G2" s="42"/>
      <c r="H2" s="42"/>
      <c r="I2" s="42"/>
      <c r="J2" s="42"/>
      <c r="K2" s="42"/>
    </row>
    <row r="3" spans="1:18" ht="15.6" x14ac:dyDescent="0.3">
      <c r="A3" s="42"/>
      <c r="B3" s="39" t="s">
        <v>180</v>
      </c>
      <c r="C3" s="39"/>
      <c r="D3" s="68"/>
      <c r="E3" s="68"/>
      <c r="F3" s="42"/>
      <c r="G3" s="42"/>
      <c r="H3" s="42"/>
      <c r="I3" s="42"/>
      <c r="J3" s="42"/>
      <c r="K3" s="42"/>
    </row>
    <row r="4" spans="1:18" x14ac:dyDescent="0.3">
      <c r="A4" s="42"/>
      <c r="B4" s="42"/>
      <c r="C4" s="66">
        <v>2019</v>
      </c>
      <c r="D4" s="66">
        <v>2018</v>
      </c>
      <c r="E4" s="66">
        <v>2017</v>
      </c>
      <c r="F4" s="66">
        <v>2016</v>
      </c>
      <c r="G4" s="66">
        <v>2015</v>
      </c>
      <c r="H4" s="66">
        <v>2014</v>
      </c>
      <c r="I4" s="66">
        <v>2013</v>
      </c>
      <c r="J4" s="66">
        <v>2012</v>
      </c>
      <c r="K4" s="66">
        <v>2011</v>
      </c>
      <c r="L4" s="66">
        <v>2010</v>
      </c>
      <c r="M4" s="66">
        <v>2009</v>
      </c>
      <c r="N4" s="66">
        <v>2008</v>
      </c>
      <c r="O4" s="66">
        <v>2007</v>
      </c>
    </row>
    <row r="5" spans="1:18" x14ac:dyDescent="0.3">
      <c r="A5" s="35" t="s">
        <v>34</v>
      </c>
      <c r="B5" s="33" t="s">
        <v>35</v>
      </c>
      <c r="C5" s="94">
        <v>1715212061</v>
      </c>
      <c r="D5" s="94">
        <v>1621592790</v>
      </c>
      <c r="E5" s="52">
        <v>1580899490</v>
      </c>
      <c r="F5" s="52">
        <v>1563231136</v>
      </c>
      <c r="G5" s="52">
        <v>1535072294</v>
      </c>
      <c r="H5" s="52">
        <v>1598638803</v>
      </c>
      <c r="I5" s="53">
        <v>1583810129</v>
      </c>
      <c r="J5" s="53">
        <v>1502488853</v>
      </c>
      <c r="K5" s="53">
        <v>1398761000</v>
      </c>
      <c r="L5" s="53">
        <v>1370904000</v>
      </c>
      <c r="M5" s="53">
        <v>1356012000</v>
      </c>
      <c r="N5" s="53">
        <v>1251879000</v>
      </c>
      <c r="O5" s="53">
        <v>1157905000</v>
      </c>
      <c r="P5" s="52"/>
    </row>
    <row r="6" spans="1:18" x14ac:dyDescent="0.3">
      <c r="A6" s="35" t="s">
        <v>36</v>
      </c>
      <c r="B6" s="33" t="s">
        <v>37</v>
      </c>
      <c r="C6" s="94">
        <v>112090027</v>
      </c>
      <c r="D6" s="94">
        <v>84635147</v>
      </c>
      <c r="E6" s="52">
        <v>89308627</v>
      </c>
      <c r="F6" s="52">
        <v>111674608</v>
      </c>
      <c r="G6" s="52">
        <v>125135800</v>
      </c>
      <c r="H6" s="52">
        <v>278577062</v>
      </c>
      <c r="I6" s="53">
        <v>154644897</v>
      </c>
      <c r="J6" s="53">
        <v>221538173</v>
      </c>
      <c r="K6" s="53">
        <v>227848000</v>
      </c>
      <c r="L6" s="53">
        <v>296619000</v>
      </c>
      <c r="M6" s="53">
        <v>318496000</v>
      </c>
      <c r="N6" s="53">
        <v>406326000</v>
      </c>
      <c r="O6" s="53">
        <v>550307000</v>
      </c>
      <c r="P6" s="64"/>
      <c r="Q6" s="44"/>
      <c r="R6" s="44"/>
    </row>
    <row r="7" spans="1:18" x14ac:dyDescent="0.3">
      <c r="A7" s="35" t="s">
        <v>38</v>
      </c>
      <c r="B7" s="33" t="s">
        <v>39</v>
      </c>
      <c r="C7" s="94">
        <v>1495567820</v>
      </c>
      <c r="D7" s="94">
        <v>1432214553</v>
      </c>
      <c r="E7" s="52">
        <v>1378444015</v>
      </c>
      <c r="F7" s="52">
        <v>1334991973</v>
      </c>
      <c r="G7" s="52">
        <v>1299647699</v>
      </c>
      <c r="H7" s="52">
        <v>1094065839</v>
      </c>
      <c r="I7" s="53">
        <v>1202936452</v>
      </c>
      <c r="J7" s="53">
        <v>1051161034</v>
      </c>
      <c r="K7" s="53">
        <v>985185000</v>
      </c>
      <c r="L7" s="53">
        <v>921616000</v>
      </c>
      <c r="M7" s="53">
        <v>899999000</v>
      </c>
      <c r="N7" s="53">
        <v>96259000</v>
      </c>
      <c r="O7" s="53">
        <v>62746000</v>
      </c>
      <c r="P7" s="52"/>
      <c r="Q7" s="57"/>
      <c r="R7" s="56"/>
    </row>
    <row r="8" spans="1:18" x14ac:dyDescent="0.3">
      <c r="A8" s="35" t="s">
        <v>40</v>
      </c>
      <c r="B8" s="33" t="s">
        <v>41</v>
      </c>
      <c r="C8" s="94">
        <v>7569</v>
      </c>
      <c r="D8" s="94">
        <v>0</v>
      </c>
      <c r="E8" s="52">
        <v>349589</v>
      </c>
      <c r="F8" s="52">
        <v>121780</v>
      </c>
      <c r="G8" s="52">
        <v>2108943</v>
      </c>
      <c r="H8" s="52">
        <v>36676071</v>
      </c>
      <c r="I8" s="53">
        <v>27918400</v>
      </c>
      <c r="J8" s="53">
        <v>33320849</v>
      </c>
      <c r="K8" s="53">
        <v>11786000</v>
      </c>
      <c r="L8" s="53">
        <v>19229000</v>
      </c>
      <c r="M8" s="53">
        <v>597000</v>
      </c>
      <c r="N8" s="53">
        <v>361931000</v>
      </c>
      <c r="O8" s="53">
        <v>48706000</v>
      </c>
      <c r="P8" s="52"/>
    </row>
    <row r="9" spans="1:18" x14ac:dyDescent="0.3">
      <c r="A9" s="35" t="s">
        <v>42</v>
      </c>
      <c r="B9" s="33" t="s">
        <v>43</v>
      </c>
      <c r="C9" s="94">
        <v>107546645</v>
      </c>
      <c r="D9" s="94">
        <v>104743090</v>
      </c>
      <c r="E9" s="52">
        <v>112797259</v>
      </c>
      <c r="F9" s="52">
        <v>116442775</v>
      </c>
      <c r="G9" s="52">
        <v>108179852</v>
      </c>
      <c r="H9" s="52">
        <v>189319831</v>
      </c>
      <c r="I9" s="53">
        <v>198310380</v>
      </c>
      <c r="J9" s="53">
        <v>196468797</v>
      </c>
      <c r="K9" s="53">
        <v>173942000</v>
      </c>
      <c r="L9" s="53">
        <v>134640000</v>
      </c>
      <c r="M9" s="53">
        <v>136920000</v>
      </c>
      <c r="N9" s="53">
        <v>273209000</v>
      </c>
      <c r="O9" s="53">
        <v>400646000</v>
      </c>
      <c r="P9" s="52"/>
    </row>
    <row r="10" spans="1:18" x14ac:dyDescent="0.3">
      <c r="A10" s="35"/>
      <c r="B10" s="42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52"/>
    </row>
    <row r="11" spans="1:18" x14ac:dyDescent="0.3">
      <c r="A11" s="35" t="s">
        <v>46</v>
      </c>
      <c r="B11" s="33" t="s">
        <v>47</v>
      </c>
      <c r="C11" s="94">
        <v>1469269310</v>
      </c>
      <c r="D11" s="94">
        <v>1435909769</v>
      </c>
      <c r="E11" s="52">
        <v>1425320572</v>
      </c>
      <c r="F11" s="52">
        <v>1312440892</v>
      </c>
      <c r="G11" s="52">
        <v>1357640840</v>
      </c>
      <c r="H11" s="52">
        <v>1380053710</v>
      </c>
      <c r="I11" s="53">
        <v>1374561076</v>
      </c>
      <c r="J11" s="53">
        <v>1312429057</v>
      </c>
      <c r="K11" s="53">
        <v>1277724000</v>
      </c>
      <c r="L11" s="53">
        <v>1181264000</v>
      </c>
      <c r="M11" s="53">
        <v>1218109000</v>
      </c>
      <c r="N11" s="53">
        <v>1163464000</v>
      </c>
      <c r="O11" s="53">
        <v>1059918000</v>
      </c>
      <c r="P11" s="52"/>
    </row>
    <row r="12" spans="1:18" x14ac:dyDescent="0.3">
      <c r="A12" s="35" t="s">
        <v>48</v>
      </c>
      <c r="B12" s="33" t="s">
        <v>49</v>
      </c>
      <c r="C12" s="94">
        <v>1013469546</v>
      </c>
      <c r="D12" s="94">
        <v>1016353949</v>
      </c>
      <c r="E12" s="52">
        <v>972130368</v>
      </c>
      <c r="F12" s="52">
        <v>894438607</v>
      </c>
      <c r="G12" s="52">
        <v>933437915</v>
      </c>
      <c r="H12" s="52">
        <v>958893002</v>
      </c>
      <c r="I12" s="53">
        <v>939968405</v>
      </c>
      <c r="J12" s="53">
        <v>909118994</v>
      </c>
      <c r="K12" s="53">
        <v>889965000</v>
      </c>
      <c r="L12" s="53">
        <v>819454000</v>
      </c>
      <c r="M12" s="53">
        <v>840541000</v>
      </c>
      <c r="N12" s="53">
        <v>782372000</v>
      </c>
      <c r="O12" s="53">
        <v>705718000</v>
      </c>
      <c r="P12" s="52"/>
    </row>
    <row r="13" spans="1:18" x14ac:dyDescent="0.3">
      <c r="A13" s="35" t="s">
        <v>50</v>
      </c>
      <c r="B13" s="33" t="s">
        <v>51</v>
      </c>
      <c r="C13" s="94">
        <v>28932257</v>
      </c>
      <c r="D13" s="94">
        <v>29157645</v>
      </c>
      <c r="E13" s="52">
        <v>27721139</v>
      </c>
      <c r="F13" s="52">
        <v>32759835</v>
      </c>
      <c r="G13" s="52">
        <v>59823926</v>
      </c>
      <c r="H13" s="52">
        <v>47103651</v>
      </c>
      <c r="I13" s="53">
        <v>46137192</v>
      </c>
      <c r="J13" s="53">
        <v>43230684</v>
      </c>
      <c r="K13" s="53">
        <v>43537000</v>
      </c>
      <c r="L13" s="53">
        <v>47597000</v>
      </c>
      <c r="M13" s="53">
        <v>47311000</v>
      </c>
      <c r="N13" s="53">
        <v>22528000</v>
      </c>
      <c r="O13" s="53">
        <v>43419000</v>
      </c>
      <c r="P13" s="52"/>
    </row>
    <row r="14" spans="1:18" x14ac:dyDescent="0.3">
      <c r="A14" s="35" t="s">
        <v>52</v>
      </c>
      <c r="B14" s="33" t="s">
        <v>53</v>
      </c>
      <c r="C14" s="94">
        <v>426867507</v>
      </c>
      <c r="D14" s="94">
        <v>390398175</v>
      </c>
      <c r="E14" s="52">
        <v>425469065</v>
      </c>
      <c r="F14" s="52">
        <v>385242450</v>
      </c>
      <c r="G14" s="52">
        <v>364378999</v>
      </c>
      <c r="H14" s="52">
        <v>374057057</v>
      </c>
      <c r="I14" s="53">
        <v>388455479</v>
      </c>
      <c r="J14" s="53">
        <v>360079379</v>
      </c>
      <c r="K14" s="53">
        <v>344222000</v>
      </c>
      <c r="L14" s="53">
        <v>314213000</v>
      </c>
      <c r="M14" s="53">
        <v>330257000</v>
      </c>
      <c r="N14" s="53">
        <v>358564000</v>
      </c>
      <c r="O14" s="53">
        <v>310781000</v>
      </c>
      <c r="P14" s="52"/>
    </row>
    <row r="15" spans="1:18" x14ac:dyDescent="0.3">
      <c r="A15" s="35"/>
      <c r="B15" s="42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48"/>
    </row>
    <row r="16" spans="1:18" x14ac:dyDescent="0.3">
      <c r="A16" s="35" t="s">
        <v>54</v>
      </c>
      <c r="B16" s="33" t="s">
        <v>55</v>
      </c>
      <c r="C16" s="94">
        <v>245942751</v>
      </c>
      <c r="D16" s="94">
        <v>185683021</v>
      </c>
      <c r="E16" s="52">
        <v>155578918</v>
      </c>
      <c r="F16" s="52">
        <v>250790244</v>
      </c>
      <c r="G16" s="52">
        <v>177431454</v>
      </c>
      <c r="H16" s="52">
        <v>218585093</v>
      </c>
      <c r="I16" s="53">
        <v>209249053</v>
      </c>
      <c r="J16" s="53">
        <v>190059796</v>
      </c>
      <c r="K16" s="53">
        <v>121037000</v>
      </c>
      <c r="L16" s="53">
        <v>190840000</v>
      </c>
      <c r="M16" s="53">
        <v>137903000</v>
      </c>
      <c r="N16" s="53">
        <v>88415000</v>
      </c>
      <c r="O16" s="53">
        <v>97987000</v>
      </c>
      <c r="P16" s="52"/>
    </row>
    <row r="17" spans="1:18" x14ac:dyDescent="0.3">
      <c r="A17" s="35"/>
      <c r="B17" s="42"/>
      <c r="C17" s="94"/>
      <c r="D17" s="94"/>
      <c r="E17" s="48"/>
      <c r="F17" s="52"/>
      <c r="G17" s="52"/>
      <c r="H17" s="52"/>
      <c r="I17" s="48"/>
      <c r="J17" s="48"/>
      <c r="K17" s="48"/>
      <c r="L17" s="48"/>
      <c r="M17" s="48"/>
      <c r="N17" s="48"/>
      <c r="O17" s="48"/>
      <c r="P17" s="48"/>
    </row>
    <row r="18" spans="1:18" x14ac:dyDescent="0.3">
      <c r="A18" s="35" t="s">
        <v>56</v>
      </c>
      <c r="B18" s="33" t="s">
        <v>57</v>
      </c>
      <c r="C18" s="94">
        <v>290481</v>
      </c>
      <c r="D18" s="94">
        <v>16614260</v>
      </c>
      <c r="E18" s="52">
        <v>12919990</v>
      </c>
      <c r="F18" s="52">
        <v>7729951</v>
      </c>
      <c r="G18" s="52">
        <v>13290260</v>
      </c>
      <c r="H18" s="52">
        <v>4391681</v>
      </c>
      <c r="I18" s="53">
        <v>6950303</v>
      </c>
      <c r="J18" s="53">
        <v>-1140402</v>
      </c>
      <c r="K18" s="53">
        <v>108000</v>
      </c>
      <c r="L18" s="53">
        <v>440000</v>
      </c>
      <c r="M18" s="53">
        <v>-12148000</v>
      </c>
      <c r="N18" s="53">
        <v>28254000</v>
      </c>
      <c r="O18" s="53">
        <v>4904000</v>
      </c>
      <c r="P18" s="52"/>
    </row>
    <row r="19" spans="1:18" x14ac:dyDescent="0.3">
      <c r="A19" s="35" t="s">
        <v>58</v>
      </c>
      <c r="B19" s="33" t="s">
        <v>59</v>
      </c>
      <c r="C19" s="94">
        <v>23019052</v>
      </c>
      <c r="D19" s="94">
        <v>41637961</v>
      </c>
      <c r="E19" s="52">
        <v>35422565</v>
      </c>
      <c r="F19" s="52">
        <v>24180771</v>
      </c>
      <c r="G19" s="52">
        <v>20726164</v>
      </c>
      <c r="H19" s="52">
        <v>27647734</v>
      </c>
      <c r="I19" s="53">
        <v>20105209</v>
      </c>
      <c r="J19" s="53">
        <v>31420366</v>
      </c>
      <c r="K19" s="53">
        <v>29584000</v>
      </c>
      <c r="L19" s="53">
        <v>30182000</v>
      </c>
      <c r="M19" s="53">
        <v>15517000</v>
      </c>
      <c r="N19" s="53">
        <v>46131000</v>
      </c>
      <c r="O19" s="53">
        <v>34563000</v>
      </c>
      <c r="P19" s="52"/>
    </row>
    <row r="20" spans="1:18" x14ac:dyDescent="0.3">
      <c r="A20" s="35" t="s">
        <v>60</v>
      </c>
      <c r="B20" s="33" t="s">
        <v>61</v>
      </c>
      <c r="C20" s="94">
        <v>22728571</v>
      </c>
      <c r="D20" s="94">
        <v>25023701</v>
      </c>
      <c r="E20" s="52">
        <v>22502575</v>
      </c>
      <c r="F20" s="52">
        <v>16450820</v>
      </c>
      <c r="G20" s="52">
        <v>7435904</v>
      </c>
      <c r="H20" s="52">
        <v>23256053</v>
      </c>
      <c r="I20" s="53">
        <v>13154906</v>
      </c>
      <c r="J20" s="53">
        <v>32560768</v>
      </c>
      <c r="K20" s="53">
        <v>29476000</v>
      </c>
      <c r="L20" s="53">
        <v>29742000</v>
      </c>
      <c r="M20" s="53">
        <v>27665000</v>
      </c>
      <c r="N20" s="53">
        <v>17877000</v>
      </c>
      <c r="O20" s="53">
        <v>29659000</v>
      </c>
      <c r="P20" s="52"/>
    </row>
    <row r="21" spans="1:18" x14ac:dyDescent="0.3">
      <c r="A21" s="35"/>
      <c r="B21" s="42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48"/>
    </row>
    <row r="22" spans="1:18" x14ac:dyDescent="0.3">
      <c r="A22" s="35" t="s">
        <v>62</v>
      </c>
      <c r="B22" s="33" t="s">
        <v>63</v>
      </c>
      <c r="C22" s="94">
        <v>246233232</v>
      </c>
      <c r="D22" s="94">
        <v>202297281</v>
      </c>
      <c r="E22" s="52">
        <v>168498908</v>
      </c>
      <c r="F22" s="52">
        <v>258520195</v>
      </c>
      <c r="G22" s="52">
        <v>190721714</v>
      </c>
      <c r="H22" s="52">
        <v>222976774</v>
      </c>
      <c r="I22" s="53">
        <v>216199356</v>
      </c>
      <c r="J22" s="45">
        <v>188919394</v>
      </c>
      <c r="K22" s="53">
        <v>121145000</v>
      </c>
      <c r="L22" s="53">
        <v>191280000</v>
      </c>
      <c r="M22" s="53">
        <v>125755000</v>
      </c>
      <c r="N22" s="53">
        <v>116669000</v>
      </c>
      <c r="O22" s="53">
        <v>102891000</v>
      </c>
      <c r="P22" s="52"/>
      <c r="Q22" s="57"/>
      <c r="R22" s="44"/>
    </row>
    <row r="23" spans="1:18" x14ac:dyDescent="0.3">
      <c r="A23" s="35" t="s">
        <v>64</v>
      </c>
      <c r="B23" s="33" t="s">
        <v>65</v>
      </c>
      <c r="C23" s="94">
        <v>65694692</v>
      </c>
      <c r="D23" s="94">
        <v>44643730</v>
      </c>
      <c r="E23" s="52">
        <v>40194817</v>
      </c>
      <c r="F23" s="52">
        <v>54784431</v>
      </c>
      <c r="G23" s="52">
        <v>58267262</v>
      </c>
      <c r="H23" s="52">
        <v>42937829</v>
      </c>
      <c r="I23" s="53">
        <v>50531150</v>
      </c>
      <c r="J23" s="53">
        <v>49380073</v>
      </c>
      <c r="K23" s="53">
        <v>36231000</v>
      </c>
      <c r="L23" s="53">
        <v>26877000</v>
      </c>
      <c r="M23" s="53">
        <v>16717000</v>
      </c>
      <c r="N23" s="53">
        <v>60799000</v>
      </c>
      <c r="O23" s="53">
        <v>32869000</v>
      </c>
      <c r="P23" s="52"/>
      <c r="Q23" s="58"/>
      <c r="R23" s="58"/>
    </row>
    <row r="24" spans="1:18" x14ac:dyDescent="0.3">
      <c r="A24" s="35"/>
      <c r="B24" s="42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48"/>
    </row>
    <row r="25" spans="1:18" x14ac:dyDescent="0.3">
      <c r="A25" s="35" t="s">
        <v>66</v>
      </c>
      <c r="B25" s="33" t="s">
        <v>67</v>
      </c>
      <c r="C25" s="94">
        <v>180538540</v>
      </c>
      <c r="D25" s="94">
        <v>157653551</v>
      </c>
      <c r="E25" s="52">
        <v>128304091</v>
      </c>
      <c r="F25" s="52">
        <v>203735764</v>
      </c>
      <c r="G25" s="52">
        <v>132454452</v>
      </c>
      <c r="H25" s="52">
        <v>180038945</v>
      </c>
      <c r="I25" s="53">
        <v>165668206</v>
      </c>
      <c r="J25" s="53">
        <v>139539321</v>
      </c>
      <c r="K25" s="53">
        <v>84914000</v>
      </c>
      <c r="L25" s="53">
        <v>164403000</v>
      </c>
      <c r="M25" s="53">
        <v>109038000</v>
      </c>
      <c r="N25" s="53">
        <v>55870000</v>
      </c>
      <c r="O25" s="53">
        <v>70022000</v>
      </c>
      <c r="P25" s="52"/>
    </row>
    <row r="26" spans="1:18" x14ac:dyDescent="0.3">
      <c r="A26" s="35"/>
      <c r="B26" s="42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48"/>
    </row>
    <row r="27" spans="1:18" x14ac:dyDescent="0.3">
      <c r="A27" s="35" t="s">
        <v>68</v>
      </c>
      <c r="B27" s="33" t="s">
        <v>69</v>
      </c>
      <c r="C27" s="94">
        <v>180490894</v>
      </c>
      <c r="D27" s="94">
        <v>157397705</v>
      </c>
      <c r="E27" s="52">
        <v>126489355</v>
      </c>
      <c r="F27" s="52">
        <v>203954340</v>
      </c>
      <c r="G27" s="52">
        <v>133079593</v>
      </c>
      <c r="H27" s="52">
        <v>183752059</v>
      </c>
      <c r="I27" s="53">
        <v>162190139</v>
      </c>
      <c r="J27" s="53">
        <v>135825141</v>
      </c>
      <c r="K27" s="53">
        <v>84343000</v>
      </c>
      <c r="L27" s="53">
        <v>160029000</v>
      </c>
      <c r="M27" s="53">
        <v>107443000</v>
      </c>
      <c r="N27" s="53">
        <v>54309000</v>
      </c>
      <c r="O27" s="53">
        <v>69893000</v>
      </c>
      <c r="P27" s="52"/>
    </row>
    <row r="28" spans="1:18" x14ac:dyDescent="0.3">
      <c r="A28" s="35" t="s">
        <v>70</v>
      </c>
      <c r="B28" s="33" t="s">
        <v>71</v>
      </c>
      <c r="C28" s="94">
        <v>35527129</v>
      </c>
      <c r="D28" s="94">
        <v>34918409</v>
      </c>
      <c r="E28" s="52">
        <v>14171000</v>
      </c>
      <c r="F28" s="52">
        <v>38550350</v>
      </c>
      <c r="G28" s="52">
        <v>25578750</v>
      </c>
      <c r="H28" s="52">
        <v>30790182</v>
      </c>
      <c r="I28" s="53">
        <v>55287346</v>
      </c>
      <c r="J28" s="53">
        <v>57550650</v>
      </c>
      <c r="K28" s="53">
        <v>63615000</v>
      </c>
      <c r="L28" s="53">
        <v>34278000</v>
      </c>
      <c r="M28" s="53">
        <v>43966000</v>
      </c>
      <c r="N28" s="53">
        <v>45413000</v>
      </c>
      <c r="O28" s="53">
        <v>44814000</v>
      </c>
      <c r="P28" s="52"/>
    </row>
    <row r="29" spans="1:18" x14ac:dyDescent="0.3">
      <c r="A29" s="35" t="s">
        <v>72</v>
      </c>
      <c r="B29" s="33" t="s">
        <v>73</v>
      </c>
      <c r="C29" s="43">
        <v>16809870</v>
      </c>
      <c r="D29" s="94">
        <v>32801338</v>
      </c>
      <c r="E29" s="52">
        <v>17958520</v>
      </c>
      <c r="F29" s="52">
        <v>16360013</v>
      </c>
      <c r="G29" s="52">
        <v>7782372</v>
      </c>
      <c r="H29" s="52">
        <v>18029760</v>
      </c>
      <c r="I29" s="53">
        <v>25543515</v>
      </c>
      <c r="J29" s="53">
        <v>13007255</v>
      </c>
      <c r="K29" s="53">
        <v>9692000</v>
      </c>
      <c r="L29" s="53">
        <v>19149000</v>
      </c>
      <c r="M29" s="53">
        <v>10853000</v>
      </c>
      <c r="N29" s="53">
        <v>16441000</v>
      </c>
      <c r="O29" s="53">
        <v>2635000</v>
      </c>
      <c r="P29" s="52"/>
    </row>
    <row r="31" spans="1:18" x14ac:dyDescent="0.3">
      <c r="A31" s="40" t="s">
        <v>181</v>
      </c>
      <c r="E31" s="44"/>
      <c r="F31" s="57"/>
    </row>
    <row r="32" spans="1:18" x14ac:dyDescent="0.3">
      <c r="D32" s="62"/>
      <c r="F32" s="44"/>
    </row>
    <row r="33" spans="4:6" x14ac:dyDescent="0.3">
      <c r="D33" s="44"/>
      <c r="E33" s="62"/>
      <c r="F33" s="43"/>
    </row>
    <row r="34" spans="4:6" x14ac:dyDescent="0.3">
      <c r="E34" s="44"/>
      <c r="F34" s="4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3"/>
  <sheetViews>
    <sheetView workbookViewId="0">
      <pane xSplit="1" topLeftCell="B1" activePane="topRight" state="frozen"/>
      <selection pane="topRight"/>
    </sheetView>
  </sheetViews>
  <sheetFormatPr baseColWidth="10" defaultColWidth="11.44140625" defaultRowHeight="13.8" x14ac:dyDescent="0.3"/>
  <cols>
    <col min="1" max="1" width="19.21875" style="73" customWidth="1"/>
    <col min="2" max="3" width="11.21875" style="73" customWidth="1"/>
    <col min="4" max="4" width="10.44140625" style="73" customWidth="1"/>
    <col min="5" max="6" width="12.21875" style="73" customWidth="1"/>
    <col min="7" max="7" width="11.21875" style="73" customWidth="1"/>
    <col min="8" max="8" width="11.44140625" style="73" customWidth="1"/>
    <col min="9" max="9" width="11.5546875" style="73" customWidth="1"/>
    <col min="10" max="10" width="11" style="73" customWidth="1"/>
    <col min="11" max="11" width="11.21875" style="73" customWidth="1"/>
    <col min="12" max="12" width="11.44140625" style="73"/>
    <col min="13" max="14" width="10.21875" style="73" customWidth="1"/>
    <col min="15" max="15" width="11.44140625" style="73"/>
    <col min="16" max="16" width="10.21875" style="73" customWidth="1"/>
    <col min="17" max="17" width="10.44140625" style="73" customWidth="1"/>
    <col min="18" max="18" width="11" style="73" customWidth="1"/>
    <col min="19" max="19" width="10" style="73" customWidth="1"/>
    <col min="20" max="20" width="9.5546875" style="73" customWidth="1"/>
    <col min="21" max="21" width="10" style="73" customWidth="1"/>
    <col min="22" max="22" width="9.77734375" style="73" customWidth="1"/>
    <col min="23" max="23" width="10" style="73" customWidth="1"/>
    <col min="24" max="16384" width="11.44140625" style="73"/>
  </cols>
  <sheetData>
    <row r="1" spans="1:25" ht="15.6" x14ac:dyDescent="0.3">
      <c r="A1" s="39" t="s">
        <v>11</v>
      </c>
      <c r="B1" s="39"/>
      <c r="C1" s="39"/>
      <c r="D1" s="39"/>
      <c r="E1" s="8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5" ht="15.6" x14ac:dyDescent="0.3">
      <c r="A2" s="39" t="s">
        <v>182</v>
      </c>
      <c r="B2" s="39"/>
      <c r="C2" s="39"/>
      <c r="D2" s="39"/>
      <c r="E2" s="8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5" ht="15.6" x14ac:dyDescent="0.3">
      <c r="A3" s="39" t="s">
        <v>12</v>
      </c>
      <c r="B3" s="39"/>
      <c r="C3" s="39"/>
      <c r="D3" s="39"/>
      <c r="E3" s="83"/>
      <c r="F3" s="95"/>
      <c r="G3" s="95"/>
      <c r="H3" s="95"/>
      <c r="I3" s="74"/>
      <c r="J3" s="74"/>
      <c r="K3" s="74"/>
      <c r="L3" s="74"/>
      <c r="M3" s="74"/>
      <c r="N3" s="74"/>
      <c r="O3" s="74"/>
      <c r="P3" s="74"/>
    </row>
    <row r="4" spans="1:25" x14ac:dyDescent="0.3">
      <c r="F4" s="96"/>
      <c r="G4" s="96"/>
      <c r="H4" s="96"/>
    </row>
    <row r="6" spans="1:25" ht="14.4" x14ac:dyDescent="0.3">
      <c r="A6" s="84" t="s">
        <v>13</v>
      </c>
      <c r="B6" s="84"/>
      <c r="C6" s="8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25" ht="14.4" x14ac:dyDescent="0.3">
      <c r="A7" s="74"/>
      <c r="B7" s="84" t="s">
        <v>14</v>
      </c>
      <c r="C7" s="84"/>
      <c r="D7" s="84"/>
      <c r="E7" s="84"/>
      <c r="F7" s="84"/>
      <c r="H7" s="84"/>
      <c r="I7" s="84"/>
      <c r="J7" s="84"/>
      <c r="K7" s="84"/>
      <c r="L7" s="75"/>
      <c r="M7" s="99"/>
      <c r="N7" s="85" t="s">
        <v>15</v>
      </c>
      <c r="O7" s="85"/>
      <c r="P7" s="85"/>
      <c r="Q7" s="74"/>
      <c r="R7" s="74"/>
      <c r="S7" s="74"/>
      <c r="T7" s="74"/>
    </row>
    <row r="8" spans="1:25" x14ac:dyDescent="0.3">
      <c r="A8" s="73" t="s">
        <v>16</v>
      </c>
      <c r="B8" s="85">
        <v>2019</v>
      </c>
      <c r="C8" s="85">
        <v>2018</v>
      </c>
      <c r="D8" s="85">
        <v>2017</v>
      </c>
      <c r="E8" s="85">
        <v>2016</v>
      </c>
      <c r="F8" s="86">
        <v>2015</v>
      </c>
      <c r="G8" s="86">
        <v>2014</v>
      </c>
      <c r="H8" s="86">
        <v>2013</v>
      </c>
      <c r="I8" s="86">
        <v>2012</v>
      </c>
      <c r="J8" s="86">
        <v>2011</v>
      </c>
      <c r="K8" s="87">
        <v>2010</v>
      </c>
      <c r="L8" s="88">
        <v>2009</v>
      </c>
      <c r="M8" s="89">
        <v>2008</v>
      </c>
      <c r="N8" s="85">
        <v>2019</v>
      </c>
      <c r="O8" s="85">
        <v>2018</v>
      </c>
      <c r="P8" s="85">
        <v>2017</v>
      </c>
      <c r="Q8" s="85">
        <v>2016</v>
      </c>
      <c r="R8" s="85">
        <v>2015</v>
      </c>
      <c r="S8" s="85">
        <v>2014</v>
      </c>
      <c r="T8" s="90">
        <v>2013</v>
      </c>
      <c r="U8" s="90">
        <v>2012</v>
      </c>
      <c r="V8" s="86">
        <v>2011</v>
      </c>
      <c r="W8" s="87">
        <v>2010</v>
      </c>
      <c r="X8" s="87">
        <v>2009</v>
      </c>
      <c r="Y8" s="87">
        <v>2008</v>
      </c>
    </row>
    <row r="9" spans="1:25" ht="14.4" x14ac:dyDescent="0.3">
      <c r="A9" s="73" t="s">
        <v>17</v>
      </c>
      <c r="B9" s="94">
        <v>4497927.8370000003</v>
      </c>
      <c r="C9" s="94">
        <v>4821710.7810000004</v>
      </c>
      <c r="D9" s="43">
        <v>4252361.43</v>
      </c>
      <c r="E9" s="43">
        <v>4508425.9189999998</v>
      </c>
      <c r="F9" s="43">
        <v>6843962.0939999996</v>
      </c>
      <c r="G9" s="43">
        <v>5614356.0109999999</v>
      </c>
      <c r="H9" s="43">
        <v>6432898</v>
      </c>
      <c r="I9" s="43">
        <v>5911560</v>
      </c>
      <c r="J9" s="43">
        <v>5696156</v>
      </c>
      <c r="K9" s="76">
        <v>6134047</v>
      </c>
      <c r="L9" s="77">
        <v>5295830</v>
      </c>
      <c r="M9" s="78">
        <v>4999228</v>
      </c>
      <c r="N9" s="94">
        <v>6673704.7999999998</v>
      </c>
      <c r="O9" s="94">
        <v>5444332.8669999996</v>
      </c>
      <c r="P9" s="94">
        <v>5260531.5559999999</v>
      </c>
      <c r="Q9" s="43">
        <v>5635975.3969999999</v>
      </c>
      <c r="R9" s="43">
        <f>7305084955/1000</f>
        <v>7305084.9550000001</v>
      </c>
      <c r="S9" s="43">
        <f>5450640089/1000</f>
        <v>5450640.0889999997</v>
      </c>
      <c r="T9" s="46">
        <f>267380+5152963</f>
        <v>5420343</v>
      </c>
      <c r="U9" s="79">
        <v>4760149.2589999996</v>
      </c>
      <c r="V9" s="43">
        <v>4589165</v>
      </c>
      <c r="W9" s="76">
        <v>4810659</v>
      </c>
      <c r="X9" s="76">
        <v>4988996</v>
      </c>
      <c r="Y9" s="76">
        <v>4187179</v>
      </c>
    </row>
    <row r="10" spans="1:25" ht="14.4" x14ac:dyDescent="0.3">
      <c r="A10" s="73" t="s">
        <v>18</v>
      </c>
      <c r="B10" s="94">
        <v>10102938.888</v>
      </c>
      <c r="C10" s="94">
        <v>7069967.5650000004</v>
      </c>
      <c r="D10" s="43">
        <v>7125624.8799999999</v>
      </c>
      <c r="E10" s="43">
        <v>7399705.7470000004</v>
      </c>
      <c r="F10" s="43">
        <v>7569455.4110000003</v>
      </c>
      <c r="G10" s="43">
        <v>6096516.6090000002</v>
      </c>
      <c r="H10" s="43">
        <v>6536198</v>
      </c>
      <c r="I10" s="43">
        <v>6488485</v>
      </c>
      <c r="J10" s="43">
        <v>6096671</v>
      </c>
      <c r="K10" s="76">
        <v>5410144</v>
      </c>
      <c r="L10" s="77">
        <v>6690849</v>
      </c>
      <c r="M10" s="78">
        <v>4892767</v>
      </c>
      <c r="N10" s="94">
        <v>1335846.7069999999</v>
      </c>
      <c r="O10" s="94">
        <v>1437636.6170000001</v>
      </c>
      <c r="P10" s="94">
        <v>1459635.835</v>
      </c>
      <c r="Q10" s="43">
        <v>1202313.24</v>
      </c>
      <c r="R10" s="43">
        <f>1214791588/1000</f>
        <v>1214791.588</v>
      </c>
      <c r="S10" s="43">
        <f>1261000968/1000</f>
        <v>1261000.9680000001</v>
      </c>
      <c r="T10" s="46">
        <v>1266235</v>
      </c>
      <c r="U10" s="79">
        <v>1033827.432</v>
      </c>
      <c r="V10" s="43">
        <v>637801</v>
      </c>
      <c r="W10" s="76">
        <v>518513</v>
      </c>
      <c r="X10" s="76">
        <v>994889</v>
      </c>
      <c r="Y10" s="76">
        <v>1665824</v>
      </c>
    </row>
    <row r="11" spans="1:25" ht="14.4" x14ac:dyDescent="0.3">
      <c r="A11" s="73" t="s">
        <v>19</v>
      </c>
      <c r="B11" s="94">
        <v>9435737.8450000007</v>
      </c>
      <c r="C11" s="94">
        <v>9202975.2750000004</v>
      </c>
      <c r="D11" s="43">
        <v>8825458.1099999994</v>
      </c>
      <c r="E11" s="43">
        <v>10013394.875</v>
      </c>
      <c r="F11" s="43">
        <v>10923978.013</v>
      </c>
      <c r="G11" s="43">
        <v>9530350.3780000005</v>
      </c>
      <c r="H11" s="43">
        <v>8347502</v>
      </c>
      <c r="I11" s="43">
        <v>8615305</v>
      </c>
      <c r="J11" s="43">
        <v>6326356</v>
      </c>
      <c r="K11" s="76">
        <v>6191279</v>
      </c>
      <c r="L11" s="77">
        <v>6208247</v>
      </c>
      <c r="M11" s="78">
        <v>5864115</v>
      </c>
      <c r="N11" s="94">
        <v>456876.027</v>
      </c>
      <c r="O11" s="94">
        <v>140730.57399999999</v>
      </c>
      <c r="P11" s="94">
        <f>1328692.331</f>
        <v>1328692.331</v>
      </c>
      <c r="Q11" s="43">
        <v>468965.511</v>
      </c>
      <c r="R11" s="43">
        <v>681006.48899999994</v>
      </c>
      <c r="S11" s="43">
        <f>769129487/1000</f>
        <v>769129.48699999996</v>
      </c>
      <c r="T11" s="46">
        <v>655702</v>
      </c>
      <c r="U11" s="79">
        <v>530325.90300000005</v>
      </c>
      <c r="V11" s="43">
        <v>864283</v>
      </c>
      <c r="W11" s="76">
        <v>813835</v>
      </c>
      <c r="X11" s="76">
        <v>446381</v>
      </c>
      <c r="Y11" s="76">
        <v>411807</v>
      </c>
    </row>
    <row r="12" spans="1:25" ht="14.4" x14ac:dyDescent="0.3">
      <c r="A12" s="73" t="s">
        <v>20</v>
      </c>
      <c r="B12" s="97">
        <v>746611.94799999997</v>
      </c>
      <c r="C12" s="97">
        <v>1714235.4839999999</v>
      </c>
      <c r="D12" s="43">
        <v>1867662.233</v>
      </c>
      <c r="E12" s="43">
        <v>1705324.385</v>
      </c>
      <c r="F12" s="43">
        <f>1415260848/1000</f>
        <v>1415260.848</v>
      </c>
      <c r="G12" s="43">
        <f>1315980873/1000</f>
        <v>1315980.8729999999</v>
      </c>
      <c r="H12" s="43">
        <v>1318784</v>
      </c>
      <c r="I12" s="43">
        <v>2559425</v>
      </c>
      <c r="J12" s="43">
        <v>923308</v>
      </c>
      <c r="K12" s="76">
        <v>1093554</v>
      </c>
      <c r="L12" s="77">
        <v>1154586</v>
      </c>
      <c r="M12" s="78">
        <v>1922623</v>
      </c>
      <c r="N12" s="94">
        <v>14750.147999999999</v>
      </c>
      <c r="O12" s="94">
        <v>3838.8229999999999</v>
      </c>
      <c r="P12" s="94">
        <f>143.878</f>
        <v>143.87799999999999</v>
      </c>
      <c r="Q12" s="43">
        <v>26816.965</v>
      </c>
      <c r="R12" s="43">
        <f>21265/1000</f>
        <v>21.265000000000001</v>
      </c>
      <c r="S12" s="43">
        <f>154314634/1000</f>
        <v>154314.63399999999</v>
      </c>
      <c r="T12" s="46">
        <v>251110</v>
      </c>
      <c r="U12" s="79">
        <v>57936.046000000002</v>
      </c>
      <c r="V12" s="43">
        <v>8444</v>
      </c>
      <c r="W12" s="76">
        <v>4132</v>
      </c>
      <c r="X12" s="76">
        <v>1365</v>
      </c>
      <c r="Y12" s="74"/>
    </row>
    <row r="13" spans="1:25" ht="14.4" x14ac:dyDescent="0.3">
      <c r="A13" s="73" t="s">
        <v>7</v>
      </c>
      <c r="B13" s="43">
        <f>SUM(B9:B12)</f>
        <v>24783216.517999999</v>
      </c>
      <c r="C13" s="43">
        <f>SUM(C9:C12)</f>
        <v>22808889.105</v>
      </c>
      <c r="D13" s="43">
        <f>SUM(D9:D12)</f>
        <v>22071106.652999997</v>
      </c>
      <c r="E13" s="43">
        <v>23626850.926000003</v>
      </c>
      <c r="F13" s="80">
        <f>SUM(F9:F12)</f>
        <v>26752656.366</v>
      </c>
      <c r="G13" s="80">
        <f>SUM(G9:G12)</f>
        <v>22557203.871000003</v>
      </c>
      <c r="H13" s="43">
        <v>22635383</v>
      </c>
      <c r="I13" s="43">
        <v>23574775</v>
      </c>
      <c r="J13" s="43">
        <v>19042491</v>
      </c>
      <c r="K13" s="76">
        <v>18829024</v>
      </c>
      <c r="L13" s="77">
        <v>19349512</v>
      </c>
      <c r="M13" s="78">
        <v>17678733</v>
      </c>
      <c r="N13" s="81">
        <f t="shared" ref="N13:T13" si="0">SUM(N9:N12)</f>
        <v>8481177.682</v>
      </c>
      <c r="O13" s="81">
        <f t="shared" si="0"/>
        <v>7026538.8809999991</v>
      </c>
      <c r="P13" s="81">
        <f t="shared" si="0"/>
        <v>8049003.5999999996</v>
      </c>
      <c r="Q13" s="81">
        <f t="shared" si="0"/>
        <v>7334071.1129999999</v>
      </c>
      <c r="R13" s="43">
        <f t="shared" si="0"/>
        <v>9200904.2970000003</v>
      </c>
      <c r="S13" s="43">
        <f t="shared" si="0"/>
        <v>7635085.1779999994</v>
      </c>
      <c r="T13" s="46">
        <f t="shared" si="0"/>
        <v>7593390</v>
      </c>
      <c r="U13" s="79">
        <v>6382238.6399999997</v>
      </c>
      <c r="V13" s="43">
        <v>6099693</v>
      </c>
      <c r="W13" s="76">
        <v>6147139</v>
      </c>
      <c r="X13" s="76">
        <v>6431631</v>
      </c>
      <c r="Y13" s="76">
        <v>6264810</v>
      </c>
    </row>
    <row r="14" spans="1:25" ht="14.4" x14ac:dyDescent="0.3">
      <c r="A14" s="74"/>
      <c r="B14" s="74"/>
      <c r="C14" s="70"/>
      <c r="D14" s="70"/>
      <c r="E14" s="74"/>
      <c r="F14" s="91"/>
      <c r="G14" s="74"/>
      <c r="H14" s="74"/>
      <c r="I14" s="74"/>
      <c r="J14" s="74"/>
      <c r="K14" s="74"/>
      <c r="L14" s="69"/>
      <c r="M14" s="69"/>
      <c r="N14" s="69"/>
      <c r="O14" s="69"/>
      <c r="P14" s="74"/>
      <c r="Q14" s="74"/>
      <c r="R14" s="74"/>
    </row>
    <row r="15" spans="1:25" ht="14.4" x14ac:dyDescent="0.3">
      <c r="A15" s="74"/>
      <c r="B15" s="74"/>
      <c r="C15" s="74"/>
      <c r="D15" s="74"/>
      <c r="E15" s="43"/>
      <c r="F15" s="58"/>
      <c r="G15" s="74"/>
      <c r="H15" s="74"/>
      <c r="I15" s="74"/>
      <c r="J15" s="74"/>
      <c r="K15" s="74"/>
      <c r="L15" s="74"/>
      <c r="M15" s="58"/>
      <c r="N15" s="58"/>
      <c r="O15" s="58"/>
      <c r="P15" s="74"/>
      <c r="Q15" s="74"/>
      <c r="R15" s="74"/>
    </row>
    <row r="16" spans="1:25" ht="14.4" x14ac:dyDescent="0.3">
      <c r="A16" s="84" t="s">
        <v>21</v>
      </c>
      <c r="B16" s="84"/>
      <c r="C16" s="84"/>
      <c r="D16" s="8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1:25" ht="14.4" x14ac:dyDescent="0.3">
      <c r="A17" s="74"/>
      <c r="B17" s="84" t="s">
        <v>22</v>
      </c>
      <c r="D17" s="84"/>
      <c r="E17" s="84"/>
      <c r="G17" s="84"/>
      <c r="I17" s="84"/>
      <c r="J17" s="84"/>
      <c r="K17" s="84"/>
      <c r="L17" s="84"/>
      <c r="M17" s="82"/>
      <c r="N17" s="85" t="s">
        <v>23</v>
      </c>
      <c r="O17" s="85"/>
      <c r="P17" s="85"/>
      <c r="R17" s="84"/>
      <c r="S17" s="84"/>
      <c r="T17" s="84"/>
      <c r="U17" s="74"/>
      <c r="V17" s="74"/>
    </row>
    <row r="18" spans="1:25" ht="14.4" x14ac:dyDescent="0.3">
      <c r="A18" s="74"/>
      <c r="B18" s="85">
        <v>2019</v>
      </c>
      <c r="C18" s="85">
        <v>2018</v>
      </c>
      <c r="D18" s="85">
        <v>2017</v>
      </c>
      <c r="E18" s="85">
        <v>2016</v>
      </c>
      <c r="F18" s="84">
        <v>2015</v>
      </c>
      <c r="G18" s="84">
        <v>2014</v>
      </c>
      <c r="H18" s="84">
        <v>2013</v>
      </c>
      <c r="I18" s="84">
        <v>2012</v>
      </c>
      <c r="J18" s="84">
        <v>2011</v>
      </c>
      <c r="K18" s="84">
        <v>2010</v>
      </c>
      <c r="L18" s="85">
        <v>2009</v>
      </c>
      <c r="M18" s="92">
        <v>2008</v>
      </c>
      <c r="N18" s="85">
        <v>2019</v>
      </c>
      <c r="O18" s="85">
        <v>2018</v>
      </c>
      <c r="P18" s="85">
        <v>2017</v>
      </c>
      <c r="Q18" s="85">
        <v>2016</v>
      </c>
      <c r="R18" s="85">
        <v>2015</v>
      </c>
      <c r="S18" s="85">
        <v>2014</v>
      </c>
      <c r="T18" s="85">
        <v>2013</v>
      </c>
      <c r="U18" s="85">
        <v>2012</v>
      </c>
      <c r="V18" s="84">
        <v>2011</v>
      </c>
      <c r="W18" s="84">
        <v>2010</v>
      </c>
      <c r="X18" s="84">
        <v>2009</v>
      </c>
      <c r="Y18" s="84">
        <v>2008</v>
      </c>
    </row>
    <row r="19" spans="1:25" ht="14.4" x14ac:dyDescent="0.3">
      <c r="A19" s="73" t="s">
        <v>24</v>
      </c>
      <c r="B19" s="94">
        <v>3552759.875</v>
      </c>
      <c r="C19" s="94">
        <v>3021284.0219999999</v>
      </c>
      <c r="D19" s="52">
        <v>3069184.912</v>
      </c>
      <c r="E19" s="52">
        <v>2962170.52</v>
      </c>
      <c r="F19" s="49">
        <f>2676322965/1000</f>
        <v>2676322.9649999999</v>
      </c>
      <c r="G19" s="49">
        <f>2228245503/1000</f>
        <v>2228245.503</v>
      </c>
      <c r="H19" s="52">
        <v>3784980</v>
      </c>
      <c r="I19" s="52">
        <v>2561895</v>
      </c>
      <c r="J19" s="52">
        <v>1516969</v>
      </c>
      <c r="K19" s="54">
        <v>1303158</v>
      </c>
      <c r="L19" s="50">
        <v>1096979</v>
      </c>
      <c r="M19" s="51">
        <v>1228881</v>
      </c>
      <c r="N19" s="94">
        <v>223701.348</v>
      </c>
      <c r="O19" s="94">
        <v>229120.15599999999</v>
      </c>
      <c r="P19" s="50">
        <v>199380.45499999999</v>
      </c>
      <c r="Q19" s="50">
        <v>207099.136</v>
      </c>
      <c r="R19" s="49">
        <v>269793.47600000002</v>
      </c>
      <c r="S19" s="49">
        <f>386821586/1000</f>
        <v>386821.58600000001</v>
      </c>
      <c r="T19" s="52">
        <v>389762</v>
      </c>
      <c r="U19" s="50">
        <v>308372</v>
      </c>
      <c r="V19" s="52">
        <v>275319</v>
      </c>
      <c r="W19" s="54">
        <v>342955</v>
      </c>
      <c r="X19" s="54">
        <v>598761</v>
      </c>
      <c r="Y19" s="48"/>
    </row>
    <row r="20" spans="1:25" ht="14.4" x14ac:dyDescent="0.3">
      <c r="A20" s="73" t="s">
        <v>25</v>
      </c>
      <c r="B20" s="94">
        <v>184325.177</v>
      </c>
      <c r="C20" s="94">
        <v>251540.15</v>
      </c>
      <c r="D20" s="52">
        <v>232707.755</v>
      </c>
      <c r="E20" s="52">
        <v>201537.92499999999</v>
      </c>
      <c r="F20" s="52">
        <v>341312.52</v>
      </c>
      <c r="G20" s="52">
        <f>204653173/1000</f>
        <v>204653.17300000001</v>
      </c>
      <c r="H20" s="52">
        <v>197201</v>
      </c>
      <c r="I20" s="52">
        <v>82068</v>
      </c>
      <c r="J20" s="52"/>
      <c r="K20" s="48"/>
      <c r="L20" s="47"/>
      <c r="M20" s="51">
        <v>390714</v>
      </c>
      <c r="N20" s="94">
        <v>584607.85900000005</v>
      </c>
      <c r="O20" s="94">
        <v>673175.18</v>
      </c>
      <c r="P20" s="50">
        <v>1018574.601</v>
      </c>
      <c r="Q20" s="52">
        <v>306011.46799999999</v>
      </c>
      <c r="R20" s="49">
        <v>221427.49</v>
      </c>
      <c r="S20" s="49">
        <f>587337354/1000</f>
        <v>587337.35400000005</v>
      </c>
      <c r="T20" s="49">
        <f>422187482/1000</f>
        <v>422187.48200000002</v>
      </c>
      <c r="U20" s="50">
        <v>152903.81</v>
      </c>
      <c r="V20" s="52">
        <v>102735</v>
      </c>
      <c r="W20" s="54">
        <v>201666</v>
      </c>
      <c r="X20" s="54">
        <v>94863</v>
      </c>
      <c r="Y20" s="54">
        <v>228056</v>
      </c>
    </row>
    <row r="21" spans="1:25" ht="14.4" x14ac:dyDescent="0.3">
      <c r="A21" s="93" t="s">
        <v>26</v>
      </c>
      <c r="B21" s="93"/>
      <c r="C21" s="9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25" ht="14.4" x14ac:dyDescent="0.3">
      <c r="A22" s="93" t="s">
        <v>27</v>
      </c>
      <c r="B22" s="93"/>
      <c r="C22" s="9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5" spans="1:25" ht="14.4" x14ac:dyDescent="0.3">
      <c r="C25" s="74"/>
      <c r="D25" s="74"/>
      <c r="E25" s="74"/>
    </row>
    <row r="26" spans="1:25" ht="14.4" x14ac:dyDescent="0.3">
      <c r="A26" s="55"/>
      <c r="B26" s="55"/>
      <c r="C26" s="55"/>
      <c r="D26" s="55"/>
      <c r="F26" s="74"/>
      <c r="G26" s="43"/>
      <c r="H26" s="74"/>
      <c r="I26" s="74"/>
      <c r="J26" s="74"/>
    </row>
    <row r="27" spans="1:25" ht="14.4" x14ac:dyDescent="0.3">
      <c r="A27" s="55"/>
      <c r="B27" s="55"/>
      <c r="C27" s="94"/>
      <c r="D27" s="94"/>
      <c r="F27" s="43"/>
      <c r="G27" s="43"/>
      <c r="H27" s="43"/>
      <c r="I27" s="43"/>
      <c r="J27" s="43"/>
      <c r="K27" s="72"/>
    </row>
    <row r="28" spans="1:25" ht="14.4" x14ac:dyDescent="0.3">
      <c r="A28" s="55"/>
      <c r="B28" s="55"/>
      <c r="C28" s="94"/>
      <c r="D28" s="94"/>
      <c r="F28" s="43"/>
      <c r="G28" s="43"/>
      <c r="H28" s="43"/>
      <c r="I28" s="43"/>
      <c r="J28" s="43"/>
      <c r="K28" s="72"/>
    </row>
    <row r="29" spans="1:25" ht="14.4" x14ac:dyDescent="0.3">
      <c r="A29" s="55"/>
      <c r="B29" s="55"/>
      <c r="C29" s="94"/>
      <c r="D29" s="94"/>
      <c r="F29" s="43"/>
      <c r="G29" s="43"/>
      <c r="H29" s="74"/>
      <c r="I29" s="74"/>
      <c r="J29" s="74"/>
    </row>
    <row r="30" spans="1:25" ht="14.4" x14ac:dyDescent="0.3">
      <c r="A30" s="55"/>
      <c r="B30" s="55"/>
      <c r="C30" s="94"/>
      <c r="D30" s="94"/>
      <c r="F30" s="43"/>
      <c r="G30" s="43"/>
      <c r="H30" s="74"/>
      <c r="I30" s="74"/>
      <c r="J30" s="74"/>
    </row>
    <row r="31" spans="1:25" ht="14.4" x14ac:dyDescent="0.3">
      <c r="A31" s="55"/>
      <c r="B31" s="55"/>
      <c r="C31" s="94"/>
      <c r="D31" s="94"/>
      <c r="F31" s="43"/>
      <c r="G31" s="43"/>
      <c r="H31" s="74"/>
      <c r="I31" s="74"/>
      <c r="J31" s="74"/>
    </row>
    <row r="32" spans="1:25" ht="14.4" x14ac:dyDescent="0.3">
      <c r="A32" s="55"/>
      <c r="B32" s="55"/>
      <c r="C32" s="94"/>
      <c r="D32" s="94"/>
      <c r="G32" s="43"/>
    </row>
    <row r="33" spans="1:7" ht="14.4" x14ac:dyDescent="0.3">
      <c r="A33" s="55"/>
      <c r="B33" s="55"/>
      <c r="C33" s="94"/>
      <c r="D33" s="94"/>
      <c r="F33" s="71"/>
      <c r="G33" s="71"/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5"/>
  <sheetViews>
    <sheetView workbookViewId="0"/>
  </sheetViews>
  <sheetFormatPr baseColWidth="10" defaultColWidth="11.44140625" defaultRowHeight="13.2" x14ac:dyDescent="0.25"/>
  <cols>
    <col min="1" max="1" width="27.21875" style="1" customWidth="1"/>
    <col min="2" max="2" width="17.21875" style="15" customWidth="1"/>
    <col min="3" max="3" width="17.21875" style="1" customWidth="1"/>
    <col min="4" max="10" width="12.21875" style="1" customWidth="1"/>
    <col min="11" max="16384" width="11.44140625" style="1"/>
  </cols>
  <sheetData>
    <row r="2" spans="1:20" ht="15.6" x14ac:dyDescent="0.3">
      <c r="A2" s="18" t="s">
        <v>30</v>
      </c>
      <c r="B2" s="18"/>
    </row>
    <row r="3" spans="1:20" ht="15.6" x14ac:dyDescent="0.3">
      <c r="A3" s="18"/>
      <c r="B3" s="18"/>
    </row>
    <row r="4" spans="1:20" ht="15.6" x14ac:dyDescent="0.3">
      <c r="A4" s="18" t="s">
        <v>12</v>
      </c>
      <c r="B4" s="18"/>
    </row>
    <row r="7" spans="1:20" x14ac:dyDescent="0.25">
      <c r="A7" s="16" t="s">
        <v>28</v>
      </c>
      <c r="B7" s="38">
        <v>2019</v>
      </c>
      <c r="C7" s="38">
        <v>2018</v>
      </c>
      <c r="D7" s="38">
        <v>2017</v>
      </c>
      <c r="E7" s="38">
        <v>2016</v>
      </c>
      <c r="F7" s="38">
        <v>2015</v>
      </c>
      <c r="G7" s="38">
        <v>2014</v>
      </c>
      <c r="H7" s="16">
        <v>2013</v>
      </c>
      <c r="I7" s="16">
        <v>2012</v>
      </c>
      <c r="J7" s="16">
        <v>2011</v>
      </c>
      <c r="K7" s="16">
        <v>2010</v>
      </c>
      <c r="L7" s="16">
        <v>2009</v>
      </c>
      <c r="M7" s="16">
        <v>2008</v>
      </c>
      <c r="N7" s="16">
        <v>2007</v>
      </c>
      <c r="O7" s="16">
        <v>2005</v>
      </c>
      <c r="P7" s="16">
        <v>2004</v>
      </c>
      <c r="Q7" s="33"/>
      <c r="R7" s="14"/>
      <c r="S7" s="14"/>
      <c r="T7" s="14"/>
    </row>
    <row r="8" spans="1:20" ht="14.4" x14ac:dyDescent="0.3">
      <c r="A8" s="15" t="s">
        <v>17</v>
      </c>
      <c r="B8" s="52">
        <v>4497927.8370000003</v>
      </c>
      <c r="C8" s="52">
        <v>4821710.7810000004</v>
      </c>
      <c r="D8" s="52">
        <v>4252361.43</v>
      </c>
      <c r="E8" s="52">
        <v>4508425.9189999998</v>
      </c>
      <c r="F8" s="52">
        <f>6843962094/1000</f>
        <v>6843962.0939999996</v>
      </c>
      <c r="G8" s="52">
        <f>5614356011/1000</f>
        <v>5614356.0109999999</v>
      </c>
      <c r="H8" s="52">
        <v>6432898</v>
      </c>
      <c r="I8" s="52">
        <v>5911560</v>
      </c>
      <c r="J8" s="52">
        <v>5696156</v>
      </c>
      <c r="K8" s="54">
        <v>6134047</v>
      </c>
      <c r="L8" s="54">
        <v>5295830</v>
      </c>
      <c r="M8" s="54">
        <v>4999228</v>
      </c>
      <c r="N8" s="54">
        <v>4931919</v>
      </c>
      <c r="O8" s="54">
        <v>4421000</v>
      </c>
      <c r="P8" s="54">
        <v>3799000</v>
      </c>
      <c r="Q8" s="33"/>
      <c r="R8" s="52"/>
      <c r="S8" s="52"/>
      <c r="T8" s="52"/>
    </row>
    <row r="9" spans="1:20" ht="14.4" x14ac:dyDescent="0.3">
      <c r="A9" s="15" t="s">
        <v>18</v>
      </c>
      <c r="B9" s="52">
        <v>10102938.888</v>
      </c>
      <c r="C9" s="52">
        <v>7069538.2800000003</v>
      </c>
      <c r="D9" s="52">
        <v>7125624.8799999999</v>
      </c>
      <c r="E9" s="52">
        <v>7399705.7470000004</v>
      </c>
      <c r="F9" s="52">
        <f>7569455411/1000</f>
        <v>7569455.4110000003</v>
      </c>
      <c r="G9" s="52">
        <f>6096516609/1000</f>
        <v>6096516.6090000002</v>
      </c>
      <c r="H9" s="52">
        <v>6536198</v>
      </c>
      <c r="I9" s="52">
        <v>6488485</v>
      </c>
      <c r="J9" s="52">
        <v>6096671</v>
      </c>
      <c r="K9" s="54">
        <v>5410144</v>
      </c>
      <c r="L9" s="54">
        <v>6690849</v>
      </c>
      <c r="M9" s="54">
        <v>4892767</v>
      </c>
      <c r="N9" s="54">
        <v>5411363</v>
      </c>
      <c r="O9" s="54">
        <v>5255000</v>
      </c>
      <c r="P9" s="54">
        <v>5552000</v>
      </c>
      <c r="Q9" s="33"/>
      <c r="R9" s="52"/>
      <c r="S9" s="52"/>
      <c r="T9" s="52"/>
    </row>
    <row r="10" spans="1:20" ht="14.4" x14ac:dyDescent="0.3">
      <c r="A10" s="15" t="s">
        <v>19</v>
      </c>
      <c r="B10" s="52">
        <v>9435737.8450000007</v>
      </c>
      <c r="C10" s="52">
        <v>9202975.2750000004</v>
      </c>
      <c r="D10" s="43">
        <v>8825458.1099999994</v>
      </c>
      <c r="E10" s="52">
        <v>10013394.875</v>
      </c>
      <c r="F10" s="52">
        <f>10923978013/1000</f>
        <v>10923978.013</v>
      </c>
      <c r="G10" s="52">
        <f>9530350378/1000</f>
        <v>9530350.3780000005</v>
      </c>
      <c r="H10" s="52">
        <v>8347502</v>
      </c>
      <c r="I10" s="52">
        <v>8615305</v>
      </c>
      <c r="J10" s="52">
        <v>6326356</v>
      </c>
      <c r="K10" s="54">
        <v>6191279</v>
      </c>
      <c r="L10" s="54">
        <v>6208247</v>
      </c>
      <c r="M10" s="54">
        <v>5864115</v>
      </c>
      <c r="N10" s="54">
        <v>5092078</v>
      </c>
      <c r="O10" s="54">
        <v>4224000</v>
      </c>
      <c r="P10" s="54">
        <v>5009000</v>
      </c>
      <c r="Q10" s="33"/>
      <c r="R10" s="52"/>
      <c r="S10" s="52"/>
      <c r="T10" s="52"/>
    </row>
    <row r="11" spans="1:20" ht="14.4" x14ac:dyDescent="0.3">
      <c r="A11" s="15" t="s">
        <v>29</v>
      </c>
      <c r="B11" s="53">
        <f>SUM(B8:B10)</f>
        <v>24036604.57</v>
      </c>
      <c r="C11" s="53">
        <f t="shared" ref="C11:H11" si="0">SUM(C8:C10)</f>
        <v>21094224.336000003</v>
      </c>
      <c r="D11" s="53">
        <f t="shared" si="0"/>
        <v>20203444.419999998</v>
      </c>
      <c r="E11" s="53">
        <f t="shared" si="0"/>
        <v>21921526.541000001</v>
      </c>
      <c r="F11" s="52">
        <f t="shared" si="0"/>
        <v>25337395.517999999</v>
      </c>
      <c r="G11" s="52">
        <f t="shared" si="0"/>
        <v>21241222.998000003</v>
      </c>
      <c r="H11" s="52">
        <f t="shared" si="0"/>
        <v>21316598</v>
      </c>
      <c r="I11" s="52">
        <v>21015648.215</v>
      </c>
      <c r="J11" s="53">
        <v>18119183</v>
      </c>
      <c r="K11" s="54">
        <v>17735470</v>
      </c>
      <c r="L11" s="54">
        <v>18196935</v>
      </c>
      <c r="M11" s="54">
        <v>15756110</v>
      </c>
      <c r="N11" s="54">
        <v>15435361</v>
      </c>
      <c r="O11" s="54">
        <v>13900000</v>
      </c>
      <c r="P11" s="54">
        <v>14360000</v>
      </c>
    </row>
    <row r="13" spans="1:20" ht="14.4" x14ac:dyDescent="0.3">
      <c r="A13" s="55"/>
      <c r="B13" s="55"/>
      <c r="C13" s="55"/>
    </row>
    <row r="14" spans="1:20" ht="14.4" x14ac:dyDescent="0.3">
      <c r="A14" s="55"/>
      <c r="B14" s="94"/>
      <c r="C14" s="94"/>
    </row>
    <row r="15" spans="1:20" ht="14.4" x14ac:dyDescent="0.3">
      <c r="A15" s="55"/>
      <c r="B15" s="94"/>
      <c r="C15" s="94"/>
    </row>
    <row r="16" spans="1:20" ht="14.4" x14ac:dyDescent="0.3">
      <c r="A16" s="55"/>
      <c r="B16" s="94"/>
      <c r="C16" s="94"/>
    </row>
    <row r="17" spans="1:3" ht="14.4" x14ac:dyDescent="0.3">
      <c r="A17" s="55"/>
      <c r="B17" s="94"/>
      <c r="C17" s="94"/>
    </row>
    <row r="18" spans="1:3" ht="14.4" x14ac:dyDescent="0.3">
      <c r="A18" s="55"/>
      <c r="B18" s="94"/>
      <c r="C18" s="94"/>
    </row>
    <row r="19" spans="1:3" ht="14.4" x14ac:dyDescent="0.3">
      <c r="A19" s="55"/>
      <c r="B19" s="94"/>
      <c r="C19" s="94"/>
    </row>
    <row r="20" spans="1:3" ht="14.4" x14ac:dyDescent="0.3">
      <c r="A20" s="55"/>
      <c r="B20" s="94"/>
      <c r="C20" s="94"/>
    </row>
    <row r="21" spans="1:3" x14ac:dyDescent="0.25">
      <c r="A21" s="33"/>
      <c r="B21" s="36"/>
      <c r="C21" s="36"/>
    </row>
    <row r="22" spans="1:3" x14ac:dyDescent="0.25">
      <c r="A22" s="33"/>
      <c r="B22" s="36"/>
      <c r="C22" s="36"/>
    </row>
    <row r="23" spans="1:3" x14ac:dyDescent="0.25">
      <c r="A23" s="33"/>
      <c r="B23" s="36"/>
      <c r="C23" s="36"/>
    </row>
    <row r="24" spans="1:3" x14ac:dyDescent="0.25">
      <c r="A24" s="33"/>
      <c r="B24" s="36"/>
      <c r="C24" s="36"/>
    </row>
    <row r="25" spans="1:3" x14ac:dyDescent="0.25">
      <c r="A25" s="33"/>
      <c r="B25" s="36"/>
      <c r="C25" s="36"/>
    </row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7"/>
  <sheetViews>
    <sheetView workbookViewId="0"/>
  </sheetViews>
  <sheetFormatPr baseColWidth="10" defaultColWidth="11.44140625" defaultRowHeight="13.2" x14ac:dyDescent="0.25"/>
  <cols>
    <col min="1" max="1" width="56.77734375" style="1" customWidth="1"/>
    <col min="2" max="2" width="8.44140625" style="33" customWidth="1"/>
    <col min="3" max="3" width="9.77734375" style="33" customWidth="1"/>
    <col min="4" max="4" width="9.77734375" style="4" customWidth="1"/>
    <col min="5" max="16" width="9.77734375" style="1" customWidth="1"/>
    <col min="17" max="16384" width="11.44140625" style="1"/>
  </cols>
  <sheetData>
    <row r="1" spans="1:17" ht="15.6" x14ac:dyDescent="0.3">
      <c r="A1" s="13" t="s">
        <v>9</v>
      </c>
      <c r="B1" s="39"/>
      <c r="C1" s="39"/>
    </row>
    <row r="2" spans="1:17" ht="15.6" x14ac:dyDescent="0.3">
      <c r="A2" s="13"/>
      <c r="B2" s="39"/>
      <c r="C2" s="39"/>
    </row>
    <row r="3" spans="1:17" ht="15.6" x14ac:dyDescent="0.3">
      <c r="A3" s="13" t="s">
        <v>10</v>
      </c>
      <c r="B3" s="39"/>
      <c r="C3" s="39"/>
    </row>
    <row r="4" spans="1:17" x14ac:dyDescent="0.25">
      <c r="A4" s="3" t="s">
        <v>0</v>
      </c>
      <c r="B4" s="38">
        <v>2019</v>
      </c>
      <c r="C4" s="38">
        <v>2018</v>
      </c>
      <c r="D4" s="38">
        <v>2017</v>
      </c>
      <c r="E4" s="38">
        <v>2016</v>
      </c>
      <c r="F4" s="38">
        <v>2015</v>
      </c>
      <c r="G4" s="38">
        <v>2014</v>
      </c>
      <c r="H4" s="5">
        <v>2013</v>
      </c>
      <c r="I4" s="5">
        <v>2012</v>
      </c>
      <c r="J4" s="5">
        <v>2011</v>
      </c>
      <c r="K4" s="5">
        <v>2010</v>
      </c>
      <c r="L4" s="5">
        <v>2009</v>
      </c>
      <c r="M4" s="5">
        <v>2008</v>
      </c>
      <c r="N4" s="5">
        <v>2007</v>
      </c>
      <c r="O4" s="5">
        <v>2006</v>
      </c>
      <c r="P4" s="5">
        <v>2005</v>
      </c>
      <c r="Q4" s="5">
        <v>2004</v>
      </c>
    </row>
    <row r="5" spans="1:17" x14ac:dyDescent="0.25">
      <c r="A5" s="2" t="s">
        <v>1</v>
      </c>
      <c r="B5" s="33">
        <v>68</v>
      </c>
      <c r="C5" s="33">
        <v>64</v>
      </c>
      <c r="D5" s="33">
        <v>65</v>
      </c>
      <c r="E5" s="33">
        <v>66</v>
      </c>
      <c r="F5" s="33">
        <v>62</v>
      </c>
      <c r="G5" s="33">
        <v>60</v>
      </c>
      <c r="H5" s="4">
        <f>96-36</f>
        <v>60</v>
      </c>
      <c r="I5" s="7">
        <v>63</v>
      </c>
      <c r="J5" s="8">
        <v>66</v>
      </c>
      <c r="K5" s="7">
        <v>62</v>
      </c>
      <c r="L5" s="7">
        <v>65</v>
      </c>
      <c r="M5" s="7">
        <v>67</v>
      </c>
      <c r="N5" s="7">
        <v>60</v>
      </c>
      <c r="O5" s="7">
        <v>65</v>
      </c>
      <c r="P5" s="7">
        <v>51</v>
      </c>
      <c r="Q5" s="7">
        <v>46</v>
      </c>
    </row>
    <row r="6" spans="1:17" ht="14.4" x14ac:dyDescent="0.3">
      <c r="A6" s="2" t="s">
        <v>2</v>
      </c>
      <c r="B6" s="33">
        <v>11</v>
      </c>
      <c r="C6" s="33">
        <v>11</v>
      </c>
      <c r="D6" s="33">
        <v>11</v>
      </c>
      <c r="E6" s="33">
        <v>10</v>
      </c>
      <c r="F6" s="33">
        <v>12</v>
      </c>
      <c r="G6" s="33">
        <v>15</v>
      </c>
      <c r="H6" s="4">
        <f>47-35</f>
        <v>12</v>
      </c>
      <c r="I6" s="7">
        <v>11</v>
      </c>
      <c r="J6" s="8">
        <v>10</v>
      </c>
      <c r="K6" s="7">
        <v>8</v>
      </c>
      <c r="L6" s="7">
        <v>9</v>
      </c>
      <c r="M6" s="7">
        <v>8</v>
      </c>
      <c r="N6" s="7">
        <v>6</v>
      </c>
      <c r="O6" s="7">
        <v>2</v>
      </c>
      <c r="P6" s="6"/>
      <c r="Q6" s="6"/>
    </row>
    <row r="7" spans="1:17" ht="14.4" x14ac:dyDescent="0.3">
      <c r="A7" s="2" t="s">
        <v>3</v>
      </c>
      <c r="B7" s="33">
        <v>36</v>
      </c>
      <c r="C7" s="33">
        <v>38</v>
      </c>
      <c r="D7" s="33">
        <v>39</v>
      </c>
      <c r="E7" s="33">
        <v>39</v>
      </c>
      <c r="F7" s="33">
        <v>36</v>
      </c>
      <c r="G7" s="33">
        <v>38</v>
      </c>
      <c r="H7" s="4">
        <v>35</v>
      </c>
      <c r="I7" s="7">
        <v>32</v>
      </c>
      <c r="J7" s="8">
        <v>33</v>
      </c>
      <c r="K7" s="7">
        <v>30</v>
      </c>
      <c r="L7" s="7">
        <v>32</v>
      </c>
      <c r="M7" s="7">
        <v>30</v>
      </c>
      <c r="N7" s="7">
        <v>30</v>
      </c>
      <c r="O7" s="7">
        <v>6</v>
      </c>
      <c r="P7" s="6"/>
      <c r="Q7" s="6"/>
    </row>
    <row r="8" spans="1:17" x14ac:dyDescent="0.25">
      <c r="A8" s="2" t="s">
        <v>4</v>
      </c>
      <c r="B8" s="33">
        <f>SUM(B5:B7)</f>
        <v>115</v>
      </c>
      <c r="C8" s="33">
        <f t="shared" ref="C8:H8" si="0">SUM(C5:C7)</f>
        <v>113</v>
      </c>
      <c r="D8" s="33">
        <f t="shared" si="0"/>
        <v>115</v>
      </c>
      <c r="E8" s="33">
        <f t="shared" si="0"/>
        <v>115</v>
      </c>
      <c r="F8" s="33">
        <f t="shared" si="0"/>
        <v>110</v>
      </c>
      <c r="G8" s="33">
        <f t="shared" si="0"/>
        <v>113</v>
      </c>
      <c r="H8" s="4">
        <f t="shared" si="0"/>
        <v>107</v>
      </c>
      <c r="I8" s="7">
        <v>106</v>
      </c>
      <c r="J8" s="8">
        <v>109</v>
      </c>
      <c r="K8" s="7">
        <v>100</v>
      </c>
      <c r="L8" s="7">
        <v>106</v>
      </c>
      <c r="M8" s="7">
        <v>105</v>
      </c>
      <c r="N8" s="7">
        <v>96</v>
      </c>
      <c r="O8" s="7">
        <v>73</v>
      </c>
      <c r="P8" s="7">
        <v>51</v>
      </c>
      <c r="Q8" s="7">
        <v>46</v>
      </c>
    </row>
    <row r="9" spans="1:17" x14ac:dyDescent="0.25">
      <c r="A9" s="2" t="s">
        <v>5</v>
      </c>
      <c r="B9" s="33">
        <v>104</v>
      </c>
      <c r="C9" s="33">
        <v>102</v>
      </c>
      <c r="D9" s="33">
        <v>104</v>
      </c>
      <c r="E9" s="33">
        <f>SUM(E5,E7)</f>
        <v>105</v>
      </c>
      <c r="F9" s="33">
        <v>99</v>
      </c>
      <c r="G9" s="33">
        <v>100</v>
      </c>
      <c r="H9" s="4">
        <v>96</v>
      </c>
      <c r="I9" s="7">
        <v>95</v>
      </c>
      <c r="J9" s="8">
        <v>99</v>
      </c>
      <c r="K9" s="7">
        <v>93</v>
      </c>
      <c r="L9" s="7">
        <v>97</v>
      </c>
      <c r="M9" s="7">
        <v>99</v>
      </c>
      <c r="N9" s="7">
        <v>91</v>
      </c>
      <c r="O9" s="7">
        <v>73</v>
      </c>
      <c r="P9" s="7">
        <v>51</v>
      </c>
      <c r="Q9" s="7">
        <v>46</v>
      </c>
    </row>
    <row r="10" spans="1:17" s="7" customFormat="1" x14ac:dyDescent="0.25">
      <c r="B10" s="33"/>
      <c r="C10" s="33"/>
      <c r="D10" s="33"/>
      <c r="E10" s="33"/>
      <c r="F10" s="33"/>
      <c r="G10" s="33"/>
      <c r="J10" s="8"/>
    </row>
    <row r="11" spans="1:17" x14ac:dyDescent="0.25">
      <c r="A11" s="2"/>
      <c r="B11" s="38">
        <v>2019</v>
      </c>
      <c r="C11" s="38">
        <v>2018</v>
      </c>
      <c r="D11" s="38">
        <v>2017</v>
      </c>
      <c r="E11" s="38">
        <v>2016</v>
      </c>
      <c r="F11" s="38">
        <v>2015</v>
      </c>
      <c r="G11" s="38">
        <v>2014</v>
      </c>
      <c r="H11" s="9">
        <v>2013</v>
      </c>
      <c r="I11" s="9">
        <v>2012</v>
      </c>
      <c r="J11" s="9">
        <v>2011</v>
      </c>
      <c r="K11" s="9">
        <v>2010</v>
      </c>
      <c r="L11" s="9">
        <v>2009</v>
      </c>
      <c r="M11" s="9">
        <v>2008</v>
      </c>
      <c r="N11" s="9">
        <v>2007</v>
      </c>
      <c r="O11" s="9">
        <v>2006</v>
      </c>
      <c r="P11" s="9">
        <v>2005</v>
      </c>
      <c r="Q11" s="9">
        <v>2004</v>
      </c>
    </row>
    <row r="12" spans="1:17" x14ac:dyDescent="0.25">
      <c r="A12" s="2" t="s">
        <v>6</v>
      </c>
      <c r="D12" s="33"/>
      <c r="E12" s="33"/>
      <c r="F12" s="33"/>
      <c r="G12" s="33"/>
      <c r="H12" s="4"/>
    </row>
    <row r="13" spans="1:17" ht="14.4" x14ac:dyDescent="0.3">
      <c r="A13" s="2" t="s">
        <v>1</v>
      </c>
      <c r="B13" s="33">
        <v>511</v>
      </c>
      <c r="C13" s="33">
        <f>251+238</f>
        <v>489</v>
      </c>
      <c r="D13" s="33">
        <v>520</v>
      </c>
      <c r="E13" s="33">
        <f>245+249</f>
        <v>494</v>
      </c>
      <c r="F13" s="33">
        <f>285+219</f>
        <v>504</v>
      </c>
      <c r="G13" s="33">
        <v>489</v>
      </c>
      <c r="H13" s="4">
        <f>256+210+7</f>
        <v>473</v>
      </c>
      <c r="I13" s="11">
        <v>476</v>
      </c>
      <c r="J13" s="11">
        <v>470</v>
      </c>
      <c r="K13" s="11">
        <v>453</v>
      </c>
      <c r="L13" s="11">
        <v>423</v>
      </c>
      <c r="M13" s="11">
        <v>404</v>
      </c>
      <c r="N13" s="11">
        <v>328</v>
      </c>
      <c r="O13" s="10"/>
      <c r="P13" s="11">
        <v>341</v>
      </c>
      <c r="Q13" s="11">
        <v>350</v>
      </c>
    </row>
    <row r="14" spans="1:17" ht="14.4" x14ac:dyDescent="0.3">
      <c r="A14" s="2" t="s">
        <v>2</v>
      </c>
      <c r="B14" s="33">
        <v>4</v>
      </c>
      <c r="C14" s="33">
        <v>3</v>
      </c>
      <c r="D14" s="33">
        <v>3</v>
      </c>
      <c r="E14" s="33">
        <v>2</v>
      </c>
      <c r="F14" s="33">
        <v>2</v>
      </c>
      <c r="G14" s="33">
        <v>9</v>
      </c>
      <c r="H14" s="4">
        <v>2</v>
      </c>
      <c r="I14" s="11">
        <v>2</v>
      </c>
      <c r="J14" s="11">
        <v>2</v>
      </c>
      <c r="K14" s="11">
        <v>3</v>
      </c>
      <c r="L14" s="11">
        <v>3</v>
      </c>
      <c r="M14" s="11">
        <v>6</v>
      </c>
      <c r="N14" s="11">
        <v>61</v>
      </c>
      <c r="O14" s="10"/>
      <c r="P14" s="10"/>
      <c r="Q14" s="10"/>
    </row>
    <row r="15" spans="1:17" ht="14.4" x14ac:dyDescent="0.3">
      <c r="A15" s="2" t="s">
        <v>3</v>
      </c>
      <c r="B15" s="33">
        <v>252</v>
      </c>
      <c r="C15" s="33">
        <v>295</v>
      </c>
      <c r="D15" s="33">
        <v>293</v>
      </c>
      <c r="E15" s="33">
        <v>267</v>
      </c>
      <c r="F15" s="33">
        <v>235</v>
      </c>
      <c r="G15" s="33">
        <v>245</v>
      </c>
      <c r="H15" s="4">
        <v>232</v>
      </c>
      <c r="I15" s="11">
        <v>199</v>
      </c>
      <c r="J15" s="11">
        <v>190</v>
      </c>
      <c r="K15" s="11">
        <v>180</v>
      </c>
      <c r="L15" s="11">
        <v>248</v>
      </c>
      <c r="M15" s="11">
        <v>175</v>
      </c>
      <c r="N15" s="11">
        <v>157</v>
      </c>
      <c r="O15" s="10"/>
      <c r="P15" s="10"/>
      <c r="Q15" s="10"/>
    </row>
    <row r="16" spans="1:17" ht="14.4" x14ac:dyDescent="0.3">
      <c r="A16" s="2" t="s">
        <v>7</v>
      </c>
      <c r="B16" s="33">
        <f t="shared" ref="B16:H16" si="1">SUM(B13:B15)</f>
        <v>767</v>
      </c>
      <c r="C16" s="33">
        <f t="shared" si="1"/>
        <v>787</v>
      </c>
      <c r="D16" s="33">
        <f t="shared" si="1"/>
        <v>816</v>
      </c>
      <c r="E16" s="33">
        <f t="shared" si="1"/>
        <v>763</v>
      </c>
      <c r="F16" s="33">
        <f t="shared" si="1"/>
        <v>741</v>
      </c>
      <c r="G16" s="33">
        <f t="shared" si="1"/>
        <v>743</v>
      </c>
      <c r="H16" s="4">
        <f t="shared" si="1"/>
        <v>707</v>
      </c>
      <c r="I16" s="11">
        <v>677</v>
      </c>
      <c r="J16" s="11">
        <v>662</v>
      </c>
      <c r="K16" s="11">
        <v>636</v>
      </c>
      <c r="L16" s="11">
        <v>674</v>
      </c>
      <c r="M16" s="11">
        <v>585</v>
      </c>
      <c r="N16" s="11">
        <v>546</v>
      </c>
      <c r="O16" s="10"/>
      <c r="P16" s="11">
        <v>341</v>
      </c>
      <c r="Q16" s="11">
        <v>350</v>
      </c>
    </row>
    <row r="17" spans="1:6" x14ac:dyDescent="0.25">
      <c r="A17" s="12" t="s">
        <v>8</v>
      </c>
      <c r="F17" s="11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Resultat</vt:lpstr>
      <vt:lpstr>Balanse-Eiendeler</vt:lpstr>
      <vt:lpstr>Balanse-Egenkapital og gjeld</vt:lpstr>
      <vt:lpstr>Tidsserier</vt:lpstr>
      <vt:lpstr>Tidsserier-meglerforetak</vt:lpstr>
      <vt:lpstr>Premie-tidsserier</vt:lpstr>
      <vt:lpstr>Premie-tidsserier-meglerforetak</vt:lpstr>
      <vt:lpstr>Antall foretak og f.formidlere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2020-12-03T08:14:54Z</dcterms:modified>
</cp:coreProperties>
</file>